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755" activeTab="2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</workbook>
</file>

<file path=xl/calcChain.xml><?xml version="1.0" encoding="utf-8"?>
<calcChain xmlns="http://schemas.openxmlformats.org/spreadsheetml/2006/main">
  <c r="D12" i="5" l="1"/>
  <c r="I91" i="1" l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0" i="1"/>
  <c r="I71" i="1"/>
  <c r="I72" i="1"/>
  <c r="I73" i="1"/>
  <c r="I74" i="1"/>
  <c r="I75" i="1"/>
  <c r="I76" i="1"/>
  <c r="I77" i="1"/>
  <c r="I78" i="1"/>
  <c r="I79" i="1"/>
  <c r="I80" i="1"/>
  <c r="I81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8" i="1"/>
  <c r="I29" i="1"/>
  <c r="I30" i="1"/>
  <c r="I31" i="1"/>
  <c r="I32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I111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1" i="1"/>
  <c r="I22" i="1"/>
  <c r="I23" i="1"/>
  <c r="I24" i="1"/>
  <c r="I25" i="1"/>
  <c r="I26" i="1"/>
  <c r="I6" i="1"/>
  <c r="I27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2" i="1"/>
  <c r="I63" i="1"/>
  <c r="I64" i="1"/>
  <c r="I65" i="1"/>
  <c r="I66" i="1"/>
  <c r="I67" i="1"/>
  <c r="I68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3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5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7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N71" i="5"/>
  <c r="J8" i="5"/>
  <c r="K8" i="5"/>
  <c r="K29" i="5"/>
  <c r="N29" i="5" s="1"/>
  <c r="N113" i="5"/>
  <c r="L71" i="5"/>
  <c r="L8" i="5"/>
  <c r="L29" i="5"/>
  <c r="N92" i="5"/>
  <c r="N50" i="5"/>
  <c r="N176" i="5"/>
  <c r="N134" i="5"/>
  <c r="L7" i="5" l="1"/>
  <c r="L207" i="5" s="1"/>
  <c r="K7" i="5"/>
  <c r="K207" i="5" s="1"/>
  <c r="N8" i="5"/>
  <c r="J7" i="5"/>
  <c r="J207" i="5" s="1"/>
  <c r="I69" i="1"/>
  <c r="I90" i="1"/>
  <c r="I48" i="1"/>
  <c r="I216" i="1" s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 s="1"/>
  <c r="O37" i="5" s="1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I108" i="5" s="1"/>
  <c r="O108" i="5" s="1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 s="1"/>
  <c r="G88" i="5"/>
  <c r="H178" i="5"/>
  <c r="G184" i="5"/>
  <c r="H186" i="5"/>
  <c r="G192" i="5"/>
  <c r="G197" i="5"/>
  <c r="H202" i="5"/>
  <c r="G140" i="5"/>
  <c r="H142" i="5"/>
  <c r="G148" i="5"/>
  <c r="I148" i="5" s="1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 s="1"/>
  <c r="O206" i="5" s="1"/>
  <c r="G201" i="5"/>
  <c r="G196" i="5"/>
  <c r="H190" i="5"/>
  <c r="I190" i="5" s="1"/>
  <c r="O190" i="5" s="1"/>
  <c r="G185" i="5"/>
  <c r="G180" i="5"/>
  <c r="I180" i="5" s="1"/>
  <c r="N180" i="5" s="1"/>
  <c r="H89" i="5"/>
  <c r="G84" i="5"/>
  <c r="G79" i="5"/>
  <c r="H73" i="5"/>
  <c r="G109" i="5"/>
  <c r="G104" i="5"/>
  <c r="H98" i="5"/>
  <c r="I98" i="5" s="1"/>
  <c r="O98" i="5" s="1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 s="1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 s="1"/>
  <c r="O55" i="5" s="1"/>
  <c r="G49" i="5"/>
  <c r="I49" i="5" s="1"/>
  <c r="O49" i="5" s="1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 s="1"/>
  <c r="O23" i="5" s="1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 s="1"/>
  <c r="H39" i="5"/>
  <c r="H42" i="5"/>
  <c r="G47" i="5"/>
  <c r="G51" i="5"/>
  <c r="I51" i="5" s="1"/>
  <c r="N51" i="5" s="1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 s="1"/>
  <c r="H131" i="5"/>
  <c r="H93" i="5"/>
  <c r="H95" i="5"/>
  <c r="H97" i="5"/>
  <c r="H99" i="5"/>
  <c r="H101" i="5"/>
  <c r="H103" i="5"/>
  <c r="H105" i="5"/>
  <c r="I105" i="5" s="1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 s="1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 s="1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 s="1"/>
  <c r="O59" i="5" s="1"/>
  <c r="G61" i="5"/>
  <c r="G63" i="5"/>
  <c r="G65" i="5"/>
  <c r="H66" i="5"/>
  <c r="H68" i="5"/>
  <c r="H70" i="5"/>
  <c r="D16" i="5"/>
  <c r="D20" i="5"/>
  <c r="F10" i="5"/>
  <c r="F14" i="5"/>
  <c r="F18" i="5"/>
  <c r="F22" i="5"/>
  <c r="F76" i="5"/>
  <c r="F72" i="5"/>
  <c r="G156" i="5"/>
  <c r="G158" i="5"/>
  <c r="G160" i="5"/>
  <c r="G162" i="5"/>
  <c r="G164" i="5"/>
  <c r="G166" i="5"/>
  <c r="G168" i="5"/>
  <c r="G135" i="5"/>
  <c r="G137" i="5"/>
  <c r="G114" i="5"/>
  <c r="G116" i="5"/>
  <c r="G118" i="5"/>
  <c r="G120" i="5"/>
  <c r="G122" i="5"/>
  <c r="G124" i="5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I124" i="5" l="1"/>
  <c r="O124" i="5" s="1"/>
  <c r="I160" i="5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O129" i="5"/>
  <c r="N129" i="5"/>
  <c r="O83" i="5"/>
  <c r="N83" i="5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N108" i="5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O195" i="5"/>
  <c r="N195" i="5"/>
  <c r="N148" i="5"/>
  <c r="O148" i="5"/>
  <c r="I28" i="5"/>
  <c r="N49" i="5"/>
  <c r="I9" i="5"/>
  <c r="N9" i="5" s="1"/>
  <c r="I65" i="5"/>
  <c r="I35" i="5"/>
  <c r="I25" i="5"/>
  <c r="I175" i="5"/>
  <c r="I20" i="5"/>
  <c r="N20" i="5" s="1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O135" i="5"/>
  <c r="N124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156" i="5"/>
  <c r="O105" i="5"/>
  <c r="N105" i="5"/>
  <c r="N36" i="5"/>
  <c r="O36" i="5"/>
  <c r="O160" i="5"/>
  <c r="N160" i="5"/>
  <c r="O128" i="5" l="1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<sst xmlns="http://schemas.openxmlformats.org/spreadsheetml/2006/main" count="134" uniqueCount="85">
  <si>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</si>
  <si>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</si>
  <si>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</si>
  <si>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</si>
  <si>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</si>
  <si>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</si>
  <si>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</si>
  <si>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</si>
  <si>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</si>
  <si>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</si>
  <si>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</si>
  <si>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</si>
  <si>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</si>
  <si>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</si>
  <si>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</si>
  <si>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</si>
  <si>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</si>
  <si>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</si>
  <si>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</si>
  <si>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</si>
  <si>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</si>
  <si>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</si>
  <si>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</si>
  <si>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</si>
  <si>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</si>
  <si>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</si>
  <si>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</si>
  <si>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</si>
  <si>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</si>
  <si>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</si>
  <si>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</si>
  <si>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</si>
  <si>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</si>
  <si>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</si>
  <si>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</si>
  <si>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</si>
  <si>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</si>
  <si>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</si>
  <si>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</si>
  <si>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</si>
  <si>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</si>
  <si>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</si>
  <si>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</si>
  <si>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</si>
  <si>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</si>
  <si>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</si>
  <si>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</si>
  <si>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</si>
  <si>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</si>
  <si>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</si>
  <si>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</si>
  <si>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</si>
  <si>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</si>
  <si>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</si>
  <si>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</si>
  <si>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</si>
  <si>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</si>
  <si>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</si>
  <si>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</si>
  <si>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</si>
  <si>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</si>
  <si>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</si>
  <si>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</si>
  <si>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</si>
  <si>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</si>
  <si>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</si>
  <si>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</si>
  <si>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</si>
  <si>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</si>
  <si>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</si>
  <si>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</si>
  <si>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</si>
  <si>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</si>
  <si>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</si>
  <si>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</si>
  <si>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</si>
  <si>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</si>
  <si>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</si>
  <si>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</si>
  <si>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</si>
  <si>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</si>
  <si>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</si>
  <si>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</si>
  <si>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Основные статьи расходов на первый год реализации проекта (15.06.2017-31.01.2018)</t>
  </si>
  <si>
    <t>ЗАПОЛНЯЕТСЯ АВТОМАТИЧЕСКИ!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</si>
</sst>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?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4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4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4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4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4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8" xfId="0" applyNumberFormat="1" applyFont="1" applyFill="1" applyBorder="1" applyAlignment="1" applyProtection="1">
      <alignment vertical="center" wrapText="1"/>
      <protection hidden="1"/>
    </xf>
    <xf numFmtId="164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4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4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43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4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43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4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4" fontId="12" fillId="3" borderId="26" xfId="0" applyNumberFormat="1" applyFont="1" applyFill="1" applyBorder="1" applyAlignment="1" applyProtection="1">
      <alignment vertical="center" wrapText="1"/>
      <protection hidden="1"/>
    </xf>
    <xf numFmtId="164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4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4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4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43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4" fontId="8" fillId="0" borderId="30" xfId="1" applyNumberFormat="1" applyFont="1" applyBorder="1" applyAlignment="1" applyProtection="1">
      <alignment horizontal="center" vertical="center" wrapText="1"/>
      <protection hidden="1"/>
    </xf>
    <xf numFmtId="164" fontId="12" fillId="3" borderId="30" xfId="0" applyNumberFormat="1" applyFont="1" applyFill="1" applyBorder="1" applyAlignment="1" applyProtection="1">
      <alignment vertical="center" wrapText="1"/>
      <protection hidden="1"/>
    </xf>
    <xf numFmtId="164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43" fontId="33" fillId="3" borderId="38" xfId="1" applyNumberFormat="1" applyFont="1" applyFill="1" applyBorder="1" applyAlignment="1" applyProtection="1">
      <alignment vertical="center" wrapText="1"/>
      <protection hidden="1"/>
    </xf>
    <xf numFmtId="43" fontId="35" fillId="4" borderId="39" xfId="1" applyNumberFormat="1" applyFont="1" applyFill="1" applyBorder="1" applyAlignment="1" applyProtection="1">
      <alignment vertical="center" wrapText="1"/>
      <protection hidden="1"/>
    </xf>
    <xf numFmtId="43" fontId="35" fillId="4" borderId="10" xfId="1" applyNumberFormat="1" applyFont="1" applyFill="1" applyBorder="1" applyAlignment="1" applyProtection="1">
      <alignment vertical="center" wrapText="1"/>
      <protection hidden="1"/>
    </xf>
    <xf numFmtId="43" fontId="33" fillId="3" borderId="39" xfId="1" applyNumberFormat="1" applyFont="1" applyFill="1" applyBorder="1" applyAlignment="1" applyProtection="1">
      <alignment vertical="center" wrapText="1"/>
      <protection hidden="1"/>
    </xf>
    <xf numFmtId="43" fontId="33" fillId="5" borderId="39" xfId="1" applyNumberFormat="1" applyFont="1" applyFill="1" applyBorder="1" applyAlignment="1" applyProtection="1">
      <alignment vertical="center" wrapText="1"/>
      <protection hidden="1"/>
    </xf>
    <xf numFmtId="43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4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43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4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43" fontId="33" fillId="3" borderId="31" xfId="1" applyNumberFormat="1" applyFont="1" applyFill="1" applyBorder="1" applyAlignment="1" applyProtection="1">
      <alignment vertical="center" wrapText="1"/>
      <protection hidden="1"/>
    </xf>
    <xf numFmtId="43" fontId="33" fillId="3" borderId="32" xfId="1" applyNumberFormat="1" applyFont="1" applyFill="1" applyBorder="1" applyAlignment="1" applyProtection="1">
      <alignment vertical="center" wrapText="1"/>
      <protection hidden="1"/>
    </xf>
    <xf numFmtId="43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4" borderId="33" xfId="1" applyNumberFormat="1" applyFont="1" applyFill="1" applyBorder="1" applyAlignment="1" applyProtection="1">
      <alignment vertical="center" wrapText="1"/>
      <protection hidden="1"/>
    </xf>
    <xf numFmtId="43" fontId="8" fillId="0" borderId="7" xfId="1" applyNumberFormat="1" applyFont="1" applyBorder="1" applyAlignment="1" applyProtection="1">
      <alignment horizontal="center" vertical="center" wrapText="1"/>
      <protection hidden="1"/>
    </xf>
    <xf numFmtId="43" fontId="8" fillId="0" borderId="33" xfId="0" applyNumberFormat="1" applyFont="1" applyBorder="1" applyAlignment="1" applyProtection="1">
      <alignment horizontal="left" vertical="center" wrapText="1"/>
      <protection hidden="1"/>
    </xf>
    <xf numFmtId="43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3" borderId="33" xfId="1" applyNumberFormat="1" applyFont="1" applyFill="1" applyBorder="1" applyAlignment="1" applyProtection="1">
      <alignment vertical="center" wrapText="1"/>
      <protection hidden="1"/>
    </xf>
    <xf numFmtId="43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5" borderId="33" xfId="1" applyNumberFormat="1" applyFont="1" applyFill="1" applyBorder="1" applyAlignment="1" applyProtection="1">
      <alignment vertical="center" wrapText="1"/>
      <protection hidden="1"/>
    </xf>
    <xf numFmtId="43" fontId="24" fillId="0" borderId="33" xfId="0" applyNumberFormat="1" applyFont="1" applyBorder="1" applyAlignment="1" applyProtection="1">
      <alignment horizontal="left" vertical="center" wrapText="1"/>
      <protection hidden="1"/>
    </xf>
    <xf numFmtId="43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43" fontId="5" fillId="0" borderId="8" xfId="1" applyNumberFormat="1" applyFont="1" applyBorder="1" applyAlignment="1" applyProtection="1">
      <alignment horizontal="center" vertical="center" wrapText="1"/>
      <protection locked="0" hidden="1"/>
    </xf>
    <xf numFmtId="43" fontId="5" fillId="0" borderId="39" xfId="0" applyNumberFormat="1" applyFont="1" applyBorder="1" applyAlignment="1" applyProtection="1">
      <alignment horizontal="left"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3" fontId="8" fillId="0" borderId="19" xfId="1" applyFont="1" applyBorder="1" applyAlignment="1" applyProtection="1">
      <alignment vertical="center" wrapText="1"/>
      <protection locked="0" hidden="1"/>
    </xf>
    <xf numFmtId="43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3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43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vertical="center" wrapText="1"/>
      <protection hidden="1"/>
    </xf>
    <xf numFmtId="164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vertical="center" wrapText="1"/>
      <protection hidden="1"/>
    </xf>
    <xf numFmtId="164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8" xfId="0" applyFont="1" applyFill="1" applyBorder="1" applyAlignment="1" applyProtection="1">
      <alignment vertical="center" wrapText="1"/>
      <protection hidden="1"/>
    </xf>
    <xf numFmtId="0" fontId="46" fillId="7" borderId="50" xfId="0" applyFont="1" applyFill="1" applyBorder="1" applyAlignment="1" applyProtection="1">
      <alignment vertical="center" wrapText="1"/>
      <protection hidden="1"/>
    </xf>
    <xf numFmtId="0" fontId="5" fillId="0" borderId="51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6" xfId="0" applyFont="1" applyFill="1" applyBorder="1" applyAlignment="1" applyProtection="1">
      <alignment vertical="center" wrapText="1"/>
      <protection hidden="1"/>
    </xf>
    <xf numFmtId="49" fontId="33" fillId="4" borderId="47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5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4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164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43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46" xfId="0" applyFont="1" applyFill="1" applyBorder="1" applyAlignment="1" applyProtection="1">
      <alignment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3" fontId="47" fillId="4" borderId="5" xfId="1" applyNumberFormat="1" applyFont="1" applyFill="1" applyBorder="1" applyAlignment="1" applyProtection="1">
      <alignment vertical="center" wrapText="1"/>
      <protection locked="0" hidden="1"/>
    </xf>
    <xf numFmtId="43" fontId="41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4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4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4" fontId="48" fillId="0" borderId="0" xfId="0" applyNumberFormat="1" applyFont="1" applyAlignment="1" applyProtection="1">
      <alignment horizontal="center" vertical="center" wrapText="1"/>
      <protection locked="0" hidden="1"/>
    </xf>
    <xf numFmtId="43" fontId="53" fillId="10" borderId="43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zoomScaleNormal="100" workbookViewId="0">
      <selection activeCell="AB67" sqref="AB67"/>
    </sheetView>
  </sheetViews>
  <sheetFormatPr defaultRowHeight="15" x14ac:dyDescent="0.25"/>
  <cols>
    <col min="1" max="16384" width="9.140625" style="144"/>
  </cols>
  <sheetData/>
  <sheetProtection algorithmName="SHA-512" hashValue="DSzpfGC3lDVNFkRSf2DHsqSKhBr5FlEpeB2CuILvZjd5osEKaANOP3M7IUD6wrDnB/pzGWrkoyQVyPFMRfNYEA==" saltValue="zrnM8BqlghWUuQ1n43EO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opLeftCell="C1" zoomScale="75" zoomScaleNormal="75" workbookViewId="0">
      <selection activeCell="J9" sqref="J9"/>
    </sheetView>
  </sheetViews>
  <sheetFormatPr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5703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9.140625" style="1"/>
    <col min="67" max="16384" width="9.140625" style="136"/>
  </cols>
  <sheetData>
    <row r="1" spans="1:66" s="1" customFormat="1" ht="23.25" x14ac:dyDescent="0.25">
      <c r="C1" s="114" t="s">
        <v>65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5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52</v>
      </c>
      <c r="B4" s="146" t="s">
        <v>61</v>
      </c>
      <c r="C4" s="134" t="s">
        <v>24</v>
      </c>
      <c r="D4" s="110" t="s">
        <v>25</v>
      </c>
      <c r="E4" s="111" t="s">
        <v>64</v>
      </c>
      <c r="F4" s="112" t="s">
        <v>13</v>
      </c>
      <c r="G4" s="112" t="s">
        <v>17</v>
      </c>
      <c r="H4" s="112" t="s">
        <v>70</v>
      </c>
      <c r="I4" s="113" t="s">
        <v>71</v>
      </c>
      <c r="J4" s="112" t="s">
        <v>80</v>
      </c>
    </row>
    <row r="5" spans="1:66" s="18" customFormat="1" ht="42" customHeight="1" thickTop="1" thickBot="1" x14ac:dyDescent="0.3">
      <c r="B5" s="181" t="s">
        <v>60</v>
      </c>
      <c r="C5" s="182" t="s">
        <v>63</v>
      </c>
      <c r="D5" s="183" t="s">
        <v>46</v>
      </c>
      <c r="E5" s="196" t="s">
        <v>62</v>
      </c>
      <c r="F5" s="184" t="s">
        <v>47</v>
      </c>
      <c r="G5" s="184" t="s">
        <v>53</v>
      </c>
      <c r="H5" s="184" t="s">
        <v>48</v>
      </c>
      <c r="I5" s="234" t="s">
        <v>84</v>
      </c>
      <c r="J5" s="185" t="s">
        <v>78</v>
      </c>
    </row>
    <row r="6" spans="1:66" s="138" customFormat="1" ht="30.75" thickTop="1" x14ac:dyDescent="0.25">
      <c r="A6" s="26" t="str">
        <f>CONCATENATE(COUNTIF($C$6:C6,C6),") ",C6)</f>
        <v>1) Серые поля  заполнять не надо</v>
      </c>
      <c r="B6" s="186" t="s">
        <v>69</v>
      </c>
      <c r="C6" s="186" t="s">
        <v>69</v>
      </c>
      <c r="D6" s="186" t="s">
        <v>69</v>
      </c>
      <c r="E6" s="197"/>
      <c r="F6" s="175"/>
      <c r="G6" s="176"/>
      <c r="H6" s="177"/>
      <c r="I6" s="109">
        <f>SUBTOTAL(9,I7:I26)</f>
        <v>0</v>
      </c>
      <c r="J6" s="20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 xml:space="preserve">0) </v>
      </c>
      <c r="B7" s="154"/>
      <c r="C7" s="148"/>
      <c r="D7" s="155"/>
      <c r="E7" s="187"/>
      <c r="F7" s="194"/>
      <c r="G7" s="191"/>
      <c r="H7" s="191"/>
      <c r="I7" s="107">
        <f t="shared" ref="I7:I19" si="0">IFERROR(IF(G7&gt;0,H7*G7,H7),"")</f>
        <v>0</v>
      </c>
      <c r="J7" s="19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 xml:space="preserve">0) </v>
      </c>
      <c r="B8" s="154"/>
      <c r="C8" s="148"/>
      <c r="D8" s="155"/>
      <c r="E8" s="187"/>
      <c r="F8" s="194"/>
      <c r="G8" s="191"/>
      <c r="H8" s="191"/>
      <c r="I8" s="107">
        <f t="shared" si="0"/>
        <v>0</v>
      </c>
      <c r="J8" s="19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 xml:space="preserve">0) </v>
      </c>
      <c r="B9" s="154"/>
      <c r="C9" s="148"/>
      <c r="D9" s="155"/>
      <c r="E9" s="187"/>
      <c r="F9" s="194"/>
      <c r="G9" s="191"/>
      <c r="H9" s="193"/>
      <c r="I9" s="107">
        <f t="shared" si="0"/>
        <v>0</v>
      </c>
      <c r="J9" s="19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0) </v>
      </c>
      <c r="B10" s="154"/>
      <c r="C10" s="148"/>
      <c r="D10" s="155"/>
      <c r="E10" s="187"/>
      <c r="F10" s="194"/>
      <c r="G10" s="191"/>
      <c r="H10" s="191"/>
      <c r="I10" s="107">
        <f t="shared" si="0"/>
        <v>0</v>
      </c>
      <c r="J10" s="19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0) </v>
      </c>
      <c r="B11" s="154"/>
      <c r="C11" s="148"/>
      <c r="D11" s="155"/>
      <c r="E11" s="187"/>
      <c r="F11" s="194"/>
      <c r="G11" s="191"/>
      <c r="H11" s="191"/>
      <c r="I11" s="107">
        <f t="shared" si="0"/>
        <v>0</v>
      </c>
      <c r="J11" s="19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 xml:space="preserve">0) </v>
      </c>
      <c r="B12" s="154"/>
      <c r="C12" s="148"/>
      <c r="D12" s="155"/>
      <c r="E12" s="187"/>
      <c r="F12" s="194"/>
      <c r="G12" s="191"/>
      <c r="H12" s="191"/>
      <c r="I12" s="107">
        <f t="shared" si="0"/>
        <v>0</v>
      </c>
      <c r="J12" s="19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 xml:space="preserve">0) </v>
      </c>
      <c r="B13" s="154"/>
      <c r="C13" s="148"/>
      <c r="D13" s="155"/>
      <c r="E13" s="187"/>
      <c r="F13" s="194"/>
      <c r="G13" s="191"/>
      <c r="H13" s="191"/>
      <c r="I13" s="107">
        <f t="shared" si="0"/>
        <v>0</v>
      </c>
      <c r="J13" s="19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 xml:space="preserve">0) </v>
      </c>
      <c r="B14" s="154"/>
      <c r="C14" s="148"/>
      <c r="D14" s="155"/>
      <c r="E14" s="187"/>
      <c r="F14" s="194"/>
      <c r="G14" s="191"/>
      <c r="H14" s="191"/>
      <c r="I14" s="107">
        <f t="shared" si="0"/>
        <v>0</v>
      </c>
      <c r="J14" s="19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x14ac:dyDescent="0.25">
      <c r="A15" s="26" t="str">
        <f>CONCATENATE(COUNTIF($C$6:C15,C15),") ",C15)</f>
        <v xml:space="preserve">0) </v>
      </c>
      <c r="B15" s="154"/>
      <c r="C15" s="148"/>
      <c r="D15" s="155"/>
      <c r="E15" s="187"/>
      <c r="F15" s="194"/>
      <c r="G15" s="191"/>
      <c r="H15" s="191"/>
      <c r="I15" s="107">
        <f t="shared" si="0"/>
        <v>0</v>
      </c>
      <c r="J15" s="192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x14ac:dyDescent="0.25">
      <c r="A16" s="26" t="str">
        <f>CONCATENATE(COUNTIF($C$6:C16,C16),") ",C16)</f>
        <v xml:space="preserve">0) </v>
      </c>
      <c r="B16" s="154"/>
      <c r="C16" s="148"/>
      <c r="D16" s="155"/>
      <c r="E16" s="187"/>
      <c r="F16" s="194"/>
      <c r="G16" s="191"/>
      <c r="H16" s="191"/>
      <c r="I16" s="107">
        <f t="shared" si="0"/>
        <v>0</v>
      </c>
      <c r="J16" s="19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x14ac:dyDescent="0.25">
      <c r="A17" s="26" t="str">
        <f>CONCATENATE(COUNTIF($C$6:C17,C17),") ",C17)</f>
        <v xml:space="preserve">0) </v>
      </c>
      <c r="B17" s="154"/>
      <c r="C17" s="148"/>
      <c r="D17" s="155"/>
      <c r="E17" s="187"/>
      <c r="F17" s="194"/>
      <c r="G17" s="191"/>
      <c r="H17" s="191"/>
      <c r="I17" s="107">
        <f t="shared" si="0"/>
        <v>0</v>
      </c>
      <c r="J17" s="192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x14ac:dyDescent="0.25">
      <c r="A18" s="26" t="str">
        <f>CONCATENATE(COUNTIF($C$6:C18,C18),") ",C18)</f>
        <v xml:space="preserve">0) </v>
      </c>
      <c r="B18" s="154"/>
      <c r="C18" s="148"/>
      <c r="D18" s="155"/>
      <c r="E18" s="187"/>
      <c r="F18" s="194"/>
      <c r="G18" s="191"/>
      <c r="H18" s="191"/>
      <c r="I18" s="107">
        <f t="shared" si="0"/>
        <v>0</v>
      </c>
      <c r="J18" s="192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x14ac:dyDescent="0.25">
      <c r="A19" s="26" t="str">
        <f>CONCATENATE(COUNTIF($C$6:C19,C19),") ",C19)</f>
        <v xml:space="preserve">0) </v>
      </c>
      <c r="B19" s="154"/>
      <c r="C19" s="148"/>
      <c r="D19" s="155"/>
      <c r="E19" s="187"/>
      <c r="F19" s="191"/>
      <c r="G19" s="191"/>
      <c r="H19" s="191"/>
      <c r="I19" s="107">
        <f t="shared" si="0"/>
        <v>0</v>
      </c>
      <c r="J19" s="192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68" si="1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1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1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1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1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1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1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15.75" x14ac:dyDescent="0.25">
      <c r="A27" s="26" t="str">
        <f>CONCATENATE(COUNTIF($C$6:C27,C27),") ",C27)</f>
        <v xml:space="preserve">0) </v>
      </c>
      <c r="B27" s="178"/>
      <c r="C27" s="179"/>
      <c r="D27" s="180"/>
      <c r="E27" s="197"/>
      <c r="F27" s="180"/>
      <c r="G27" s="180"/>
      <c r="H27" s="180"/>
      <c r="I27" s="108">
        <f>SUBTOTAL(9,I28:I47)</f>
        <v>0</v>
      </c>
      <c r="J27" s="204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 xml:space="preserve">0) </v>
      </c>
      <c r="B28" s="154"/>
      <c r="C28" s="148"/>
      <c r="D28" s="155"/>
      <c r="E28" s="191"/>
      <c r="F28" s="191"/>
      <c r="G28" s="191"/>
      <c r="H28" s="191"/>
      <c r="I28" s="107">
        <f t="shared" si="1"/>
        <v>0</v>
      </c>
      <c r="J28" s="192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x14ac:dyDescent="0.25">
      <c r="A29" s="26" t="str">
        <f>CONCATENATE(COUNTIF($C$6:C29,C29),") ",C29)</f>
        <v xml:space="preserve">0) </v>
      </c>
      <c r="B29" s="154"/>
      <c r="C29" s="148"/>
      <c r="D29" s="155"/>
      <c r="E29" s="191"/>
      <c r="F29" s="191"/>
      <c r="G29" s="191"/>
      <c r="H29" s="191"/>
      <c r="I29" s="107">
        <f t="shared" si="1"/>
        <v>0</v>
      </c>
      <c r="J29" s="19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 xml:space="preserve">0) </v>
      </c>
      <c r="B30" s="154"/>
      <c r="C30" s="148"/>
      <c r="D30" s="155"/>
      <c r="E30" s="191"/>
      <c r="F30" s="191"/>
      <c r="G30" s="191"/>
      <c r="H30" s="191"/>
      <c r="I30" s="107">
        <f t="shared" si="1"/>
        <v>0</v>
      </c>
      <c r="J30" s="192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x14ac:dyDescent="0.25">
      <c r="A31" s="26" t="str">
        <f>CONCATENATE(COUNTIF($C$6:C31,C31),") ",C31)</f>
        <v xml:space="preserve">0) </v>
      </c>
      <c r="B31" s="154"/>
      <c r="C31" s="148"/>
      <c r="D31" s="155"/>
      <c r="E31" s="191"/>
      <c r="F31" s="191"/>
      <c r="G31" s="191"/>
      <c r="H31" s="191"/>
      <c r="I31" s="107">
        <f t="shared" si="1"/>
        <v>0</v>
      </c>
      <c r="J31" s="192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 xml:space="preserve">0) </v>
      </c>
      <c r="B32" s="154"/>
      <c r="C32" s="148"/>
      <c r="D32" s="155"/>
      <c r="E32" s="191"/>
      <c r="F32" s="191"/>
      <c r="G32" s="191"/>
      <c r="H32" s="191"/>
      <c r="I32" s="107">
        <f t="shared" si="1"/>
        <v>0</v>
      </c>
      <c r="J32" s="15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x14ac:dyDescent="0.25">
      <c r="A33" s="26" t="str">
        <f>CONCATENATE(COUNTIF($C$6:C33,C33),") ",C33)</f>
        <v xml:space="preserve">0) </v>
      </c>
      <c r="B33" s="154"/>
      <c r="C33" s="148"/>
      <c r="D33" s="155"/>
      <c r="E33" s="191"/>
      <c r="F33" s="191"/>
      <c r="G33" s="191"/>
      <c r="H33" s="191"/>
      <c r="I33" s="107">
        <f t="shared" si="1"/>
        <v>0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1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1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1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1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1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1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1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1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1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1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1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1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1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1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15.75" x14ac:dyDescent="0.25">
      <c r="A48" s="26" t="str">
        <f>CONCATENATE(COUNTIF($C$6:C48,C48),") ",C48)</f>
        <v xml:space="preserve">0) </v>
      </c>
      <c r="B48" s="178"/>
      <c r="C48" s="179"/>
      <c r="D48" s="180"/>
      <c r="E48" s="197"/>
      <c r="F48" s="180"/>
      <c r="G48" s="180"/>
      <c r="H48" s="180"/>
      <c r="I48" s="108">
        <f>SUBTOTAL(9,I49:I68)</f>
        <v>0</v>
      </c>
      <c r="J48" s="204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x14ac:dyDescent="0.25">
      <c r="A49" s="26" t="str">
        <f>CONCATENATE(COUNTIF($C$6:C49,C49),") ",C49)</f>
        <v xml:space="preserve">0) </v>
      </c>
      <c r="B49" s="154"/>
      <c r="C49" s="148"/>
      <c r="D49" s="155"/>
      <c r="E49" s="187"/>
      <c r="F49" s="188"/>
      <c r="G49" s="189"/>
      <c r="H49" s="191"/>
      <c r="I49" s="107">
        <f t="shared" si="1"/>
        <v>0</v>
      </c>
      <c r="J49" s="192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x14ac:dyDescent="0.25">
      <c r="A50" s="26" t="str">
        <f>CONCATENATE(COUNTIF($C$6:C50,C50),") ",C50)</f>
        <v xml:space="preserve">0) </v>
      </c>
      <c r="B50" s="154"/>
      <c r="C50" s="148"/>
      <c r="D50" s="155"/>
      <c r="E50" s="191"/>
      <c r="F50" s="191"/>
      <c r="G50" s="191"/>
      <c r="H50" s="191"/>
      <c r="I50" s="107">
        <f t="shared" si="1"/>
        <v>0</v>
      </c>
      <c r="J50" s="192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x14ac:dyDescent="0.25">
      <c r="A51" s="26" t="str">
        <f>CONCATENATE(COUNTIF($C$6:C51,C51),") ",C51)</f>
        <v xml:space="preserve">0) </v>
      </c>
      <c r="B51" s="154"/>
      <c r="C51" s="148"/>
      <c r="D51" s="155"/>
      <c r="E51" s="191"/>
      <c r="F51" s="191"/>
      <c r="G51" s="191"/>
      <c r="H51" s="191"/>
      <c r="I51" s="107">
        <f t="shared" si="1"/>
        <v>0</v>
      </c>
      <c r="J51" s="192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x14ac:dyDescent="0.25">
      <c r="A52" s="26" t="str">
        <f>CONCATENATE(COUNTIF($C$6:C52,C52),") ",C52)</f>
        <v xml:space="preserve">0) </v>
      </c>
      <c r="B52" s="154"/>
      <c r="C52" s="148"/>
      <c r="D52" s="155"/>
      <c r="E52" s="191"/>
      <c r="F52" s="191"/>
      <c r="G52" s="191"/>
      <c r="H52" s="191"/>
      <c r="I52" s="107">
        <f t="shared" si="1"/>
        <v>0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x14ac:dyDescent="0.25">
      <c r="A53" s="26" t="str">
        <f>CONCATENATE(COUNTIF($C$6:C53,C53),") ",C53)</f>
        <v xml:space="preserve">0) </v>
      </c>
      <c r="B53" s="154"/>
      <c r="C53" s="148"/>
      <c r="D53" s="155"/>
      <c r="E53" s="191"/>
      <c r="F53" s="191"/>
      <c r="G53" s="191"/>
      <c r="H53" s="191"/>
      <c r="I53" s="107">
        <f t="shared" si="1"/>
        <v>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x14ac:dyDescent="0.25">
      <c r="A54" s="26" t="str">
        <f>CONCATENATE(COUNTIF($C$6:C54,C54),") ",C54)</f>
        <v xml:space="preserve">0) </v>
      </c>
      <c r="B54" s="154"/>
      <c r="C54" s="148"/>
      <c r="D54" s="155"/>
      <c r="E54" s="191"/>
      <c r="F54" s="191"/>
      <c r="G54" s="191"/>
      <c r="H54" s="191"/>
      <c r="I54" s="107">
        <f t="shared" si="1"/>
        <v>0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x14ac:dyDescent="0.25">
      <c r="A55" s="26" t="str">
        <f>CONCATENATE(COUNTIF($C$6:C55,C55),") ",C55)</f>
        <v xml:space="preserve">0) </v>
      </c>
      <c r="B55" s="154"/>
      <c r="C55" s="148"/>
      <c r="D55" s="155"/>
      <c r="E55" s="191"/>
      <c r="F55" s="191"/>
      <c r="G55" s="191"/>
      <c r="H55" s="191"/>
      <c r="I55" s="107">
        <f t="shared" si="1"/>
        <v>0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1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1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1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1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1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1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1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1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1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1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1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1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1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15.75" x14ac:dyDescent="0.25">
      <c r="A69" s="26" t="str">
        <f>CONCATENATE(COUNTIF($C$6:C69,C69),") ",C69)</f>
        <v xml:space="preserve">0) </v>
      </c>
      <c r="B69" s="178"/>
      <c r="C69" s="179"/>
      <c r="D69" s="180"/>
      <c r="E69" s="197"/>
      <c r="F69" s="180"/>
      <c r="G69" s="180"/>
      <c r="H69" s="180"/>
      <c r="I69" s="108">
        <f>SUBTOTAL(9,I70:I89)</f>
        <v>0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x14ac:dyDescent="0.25">
      <c r="A70" s="26" t="str">
        <f>CONCATENATE(COUNTIF($C$6:C70,C70),") ",C70)</f>
        <v xml:space="preserve">0) </v>
      </c>
      <c r="B70" s="154"/>
      <c r="C70" s="148"/>
      <c r="D70" s="155"/>
      <c r="E70" s="191"/>
      <c r="F70" s="191"/>
      <c r="G70" s="191"/>
      <c r="H70" s="191"/>
      <c r="I70" s="107">
        <f t="shared" ref="I70:I89" si="2">IFERROR(IF(G70&gt;0,H70*G70,H70),"")</f>
        <v>0</v>
      </c>
      <c r="J70" s="15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x14ac:dyDescent="0.25">
      <c r="A71" s="26" t="str">
        <f>CONCATENATE(COUNTIF($C$6:C71,C71),") ",C71)</f>
        <v xml:space="preserve">0) </v>
      </c>
      <c r="B71" s="154"/>
      <c r="C71" s="148"/>
      <c r="D71" s="155"/>
      <c r="E71" s="191"/>
      <c r="F71" s="191"/>
      <c r="G71" s="191"/>
      <c r="H71" s="191"/>
      <c r="I71" s="107">
        <f t="shared" si="2"/>
        <v>0</v>
      </c>
      <c r="J71" s="15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 xml:space="preserve">0) </v>
      </c>
      <c r="B72" s="154"/>
      <c r="C72" s="148"/>
      <c r="D72" s="155"/>
      <c r="E72" s="191"/>
      <c r="F72" s="191"/>
      <c r="G72" s="191"/>
      <c r="H72" s="191"/>
      <c r="I72" s="107">
        <f t="shared" si="2"/>
        <v>0</v>
      </c>
      <c r="J72" s="15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 xml:space="preserve">0) </v>
      </c>
      <c r="B73" s="154"/>
      <c r="C73" s="148"/>
      <c r="D73" s="155"/>
      <c r="E73" s="191"/>
      <c r="F73" s="191"/>
      <c r="G73" s="191"/>
      <c r="H73" s="191"/>
      <c r="I73" s="107">
        <f t="shared" si="2"/>
        <v>0</v>
      </c>
      <c r="J73" s="15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 xml:space="preserve">0) </v>
      </c>
      <c r="B74" s="154"/>
      <c r="C74" s="148"/>
      <c r="D74" s="155"/>
      <c r="E74" s="191"/>
      <c r="F74" s="191"/>
      <c r="G74" s="191"/>
      <c r="H74" s="191"/>
      <c r="I74" s="107">
        <f t="shared" si="2"/>
        <v>0</v>
      </c>
      <c r="J74" s="1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x14ac:dyDescent="0.25">
      <c r="A75" s="26" t="str">
        <f>CONCATENATE(COUNTIF($C$6:C75,C75),") ",C75)</f>
        <v xml:space="preserve">0) </v>
      </c>
      <c r="B75" s="154"/>
      <c r="C75" s="148"/>
      <c r="D75" s="155"/>
      <c r="E75" s="191"/>
      <c r="F75" s="191"/>
      <c r="G75" s="191"/>
      <c r="H75" s="191"/>
      <c r="I75" s="107">
        <f t="shared" si="2"/>
        <v>0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2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2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2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2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2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2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2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2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2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2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2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2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2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2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 xml:space="preserve">0) </v>
      </c>
      <c r="B90" s="178"/>
      <c r="C90" s="179"/>
      <c r="D90" s="180"/>
      <c r="E90" s="197"/>
      <c r="F90" s="180"/>
      <c r="G90" s="180"/>
      <c r="H90" s="180"/>
      <c r="I90" s="108">
        <f>SUBTOTAL(9,I91:I110)</f>
        <v>0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x14ac:dyDescent="0.25">
      <c r="A91" s="26" t="str">
        <f>CONCATENATE(COUNTIF($C$6:C91,C91),") ",C91)</f>
        <v xml:space="preserve">0) </v>
      </c>
      <c r="B91" s="154"/>
      <c r="C91" s="148"/>
      <c r="D91" s="155"/>
      <c r="E91" s="191"/>
      <c r="F91" s="191"/>
      <c r="G91" s="191"/>
      <c r="H91" s="191"/>
      <c r="I91" s="107">
        <f t="shared" ref="I91:I110" si="3">IFERROR(IF(G91&gt;0,H91*G91,H91),"")</f>
        <v>0</v>
      </c>
      <c r="J91" s="19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 xml:space="preserve">0) </v>
      </c>
      <c r="B92" s="154"/>
      <c r="C92" s="148"/>
      <c r="D92" s="155"/>
      <c r="E92" s="191"/>
      <c r="F92" s="191"/>
      <c r="G92" s="191"/>
      <c r="H92" s="191"/>
      <c r="I92" s="107">
        <f t="shared" si="3"/>
        <v>0</v>
      </c>
      <c r="J92" s="192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x14ac:dyDescent="0.25">
      <c r="A93" s="26" t="str">
        <f>CONCATENATE(COUNTIF($C$6:C93,C93),") ",C93)</f>
        <v xml:space="preserve">0) </v>
      </c>
      <c r="B93" s="154"/>
      <c r="C93" s="148"/>
      <c r="D93" s="155"/>
      <c r="E93" s="191"/>
      <c r="F93" s="191"/>
      <c r="G93" s="191"/>
      <c r="H93" s="191"/>
      <c r="I93" s="107">
        <f t="shared" si="3"/>
        <v>0</v>
      </c>
      <c r="J93" s="192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x14ac:dyDescent="0.25">
      <c r="A94" s="26" t="str">
        <f>CONCATENATE(COUNTIF($C$6:C94,C94),") ",C94)</f>
        <v xml:space="preserve">0) </v>
      </c>
      <c r="B94" s="154"/>
      <c r="C94" s="148"/>
      <c r="D94" s="155"/>
      <c r="E94" s="191"/>
      <c r="F94" s="191"/>
      <c r="G94" s="191"/>
      <c r="H94" s="191"/>
      <c r="I94" s="107">
        <f t="shared" si="3"/>
        <v>0</v>
      </c>
      <c r="J94" s="192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x14ac:dyDescent="0.25">
      <c r="A95" s="26" t="str">
        <f>CONCATENATE(COUNTIF($C$6:C95,C95),") ",C95)</f>
        <v xml:space="preserve">0) </v>
      </c>
      <c r="B95" s="154"/>
      <c r="C95" s="148"/>
      <c r="D95" s="155"/>
      <c r="E95" s="191"/>
      <c r="F95" s="191"/>
      <c r="G95" s="191"/>
      <c r="H95" s="191"/>
      <c r="I95" s="107">
        <f t="shared" si="3"/>
        <v>0</v>
      </c>
      <c r="J95" s="192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x14ac:dyDescent="0.25">
      <c r="A96" s="26" t="str">
        <f>CONCATENATE(COUNTIF($C$6:C96,C96),") ",C96)</f>
        <v xml:space="preserve">0) </v>
      </c>
      <c r="B96" s="154"/>
      <c r="C96" s="148"/>
      <c r="D96" s="155"/>
      <c r="E96" s="191"/>
      <c r="F96" s="191"/>
      <c r="G96" s="191"/>
      <c r="H96" s="191"/>
      <c r="I96" s="107">
        <f t="shared" si="3"/>
        <v>0</v>
      </c>
      <c r="J96" s="192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x14ac:dyDescent="0.25">
      <c r="A97" s="26" t="str">
        <f>CONCATENATE(COUNTIF($C$6:C97,C97),") ",C97)</f>
        <v xml:space="preserve">0) </v>
      </c>
      <c r="B97" s="154"/>
      <c r="C97" s="148"/>
      <c r="D97" s="155"/>
      <c r="E97" s="187"/>
      <c r="F97" s="188"/>
      <c r="G97" s="191"/>
      <c r="H97" s="191"/>
      <c r="I97" s="107">
        <f t="shared" si="3"/>
        <v>0</v>
      </c>
      <c r="J97" s="205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x14ac:dyDescent="0.25">
      <c r="A98" s="26" t="str">
        <f>CONCATENATE(COUNTIF($C$6:C98,C98),") ",C98)</f>
        <v xml:space="preserve">0) </v>
      </c>
      <c r="B98" s="154"/>
      <c r="C98" s="148"/>
      <c r="D98" s="155"/>
      <c r="E98" s="191"/>
      <c r="F98" s="191"/>
      <c r="G98" s="191"/>
      <c r="H98" s="191"/>
      <c r="I98" s="107">
        <f t="shared" si="3"/>
        <v>0</v>
      </c>
      <c r="J98" s="192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x14ac:dyDescent="0.25">
      <c r="A99" s="26" t="str">
        <f>CONCATENATE(COUNTIF($C$6:C99,C99),") ",C99)</f>
        <v xml:space="preserve">0) </v>
      </c>
      <c r="B99" s="154"/>
      <c r="C99" s="148"/>
      <c r="D99" s="155"/>
      <c r="E99" s="191"/>
      <c r="F99" s="191"/>
      <c r="G99" s="191"/>
      <c r="H99" s="191"/>
      <c r="I99" s="107">
        <f t="shared" si="3"/>
        <v>0</v>
      </c>
      <c r="J99" s="192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x14ac:dyDescent="0.25">
      <c r="A100" s="26" t="str">
        <f>CONCATENATE(COUNTIF($C$6:C100,C100),") ",C100)</f>
        <v xml:space="preserve">0) </v>
      </c>
      <c r="B100" s="154"/>
      <c r="C100" s="148"/>
      <c r="D100" s="155"/>
      <c r="E100" s="191"/>
      <c r="F100" s="191"/>
      <c r="G100" s="191"/>
      <c r="H100" s="191"/>
      <c r="I100" s="107">
        <f t="shared" si="3"/>
        <v>0</v>
      </c>
      <c r="J100" s="192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x14ac:dyDescent="0.25">
      <c r="A101" s="26" t="str">
        <f>CONCATENATE(COUNTIF($C$6:C101,C101),") ",C101)</f>
        <v xml:space="preserve">0) </v>
      </c>
      <c r="B101" s="154"/>
      <c r="C101" s="148"/>
      <c r="D101" s="155"/>
      <c r="E101" s="191"/>
      <c r="F101" s="191"/>
      <c r="G101" s="191"/>
      <c r="H101" s="191"/>
      <c r="I101" s="107">
        <f t="shared" si="3"/>
        <v>0</v>
      </c>
      <c r="J101" s="192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x14ac:dyDescent="0.25">
      <c r="A102" s="26" t="str">
        <f>CONCATENATE(COUNTIF($C$6:C102,C102),") ",C102)</f>
        <v xml:space="preserve">0) </v>
      </c>
      <c r="B102" s="154"/>
      <c r="C102" s="148"/>
      <c r="D102" s="155"/>
      <c r="E102" s="191"/>
      <c r="F102" s="191"/>
      <c r="G102" s="191"/>
      <c r="H102" s="191"/>
      <c r="I102" s="107">
        <f t="shared" si="3"/>
        <v>0</v>
      </c>
      <c r="J102" s="192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x14ac:dyDescent="0.25">
      <c r="A103" s="26" t="str">
        <f>CONCATENATE(COUNTIF($C$6:C103,C103),") ",C103)</f>
        <v xml:space="preserve">0) </v>
      </c>
      <c r="B103" s="154"/>
      <c r="C103" s="148"/>
      <c r="D103" s="155"/>
      <c r="E103" s="191"/>
      <c r="F103" s="191"/>
      <c r="G103" s="191"/>
      <c r="H103" s="191"/>
      <c r="I103" s="107">
        <f t="shared" si="3"/>
        <v>0</v>
      </c>
      <c r="J103" s="192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3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3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3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3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3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3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3"/>
        <v>0</v>
      </c>
      <c r="J110" s="156"/>
    </row>
    <row r="111" spans="1:66" s="138" customFormat="1" ht="15.75" x14ac:dyDescent="0.25">
      <c r="A111" s="26" t="str">
        <f>CONCATENATE(COUNTIF($C$6:C111,C111),") ",C111)</f>
        <v xml:space="preserve">0) </v>
      </c>
      <c r="B111" s="178"/>
      <c r="C111" s="179"/>
      <c r="D111" s="180"/>
      <c r="E111" s="198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4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4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4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4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4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4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4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4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4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4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4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4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4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4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4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4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4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4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4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4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x14ac:dyDescent="0.25">
      <c r="A132" s="26" t="str">
        <f>CONCATENATE(COUNTIF($C$6:C132,C132),") ",C132)</f>
        <v xml:space="preserve">0) </v>
      </c>
      <c r="B132" s="178"/>
      <c r="C132" s="179"/>
      <c r="D132" s="180"/>
      <c r="E132" s="198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5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5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5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5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5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5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5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5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5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5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5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5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5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5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5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5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5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5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5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5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x14ac:dyDescent="0.25">
      <c r="A153" s="26" t="str">
        <f>CONCATENATE(COUNTIF($C$6:C153,C153),") ",C153)</f>
        <v xml:space="preserve">0) </v>
      </c>
      <c r="B153" s="178"/>
      <c r="C153" s="179"/>
      <c r="D153" s="180"/>
      <c r="E153" s="198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6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6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6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6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6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6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6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6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6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6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6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6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6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6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6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6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6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6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6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6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x14ac:dyDescent="0.25">
      <c r="A174" s="26" t="str">
        <f>CONCATENATE(COUNTIF($C$6:C174,C174),") ",C174)</f>
        <v xml:space="preserve">0) </v>
      </c>
      <c r="B174" s="178"/>
      <c r="C174" s="179"/>
      <c r="D174" s="180"/>
      <c r="E174" s="198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7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7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7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7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7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7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7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7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7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7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7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7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7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7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7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7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7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7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7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7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x14ac:dyDescent="0.25">
      <c r="A195" s="26" t="str">
        <f>CONCATENATE(COUNTIF($C$6:C195,C195),") ",C195)</f>
        <v xml:space="preserve">0) </v>
      </c>
      <c r="B195" s="178"/>
      <c r="C195" s="179"/>
      <c r="D195" s="180"/>
      <c r="E195" s="198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8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8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8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8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8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8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8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8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8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8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8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8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8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8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8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8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8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8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8"/>
        <v>0</v>
      </c>
      <c r="J214" s="156"/>
    </row>
    <row r="215" spans="1:66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8"/>
        <v>0</v>
      </c>
      <c r="J215" s="156"/>
    </row>
    <row r="216" spans="1:66" s="1" customFormat="1" ht="32.25" thickBot="1" x14ac:dyDescent="0.3">
      <c r="B216" s="161"/>
      <c r="C216" s="161"/>
      <c r="D216" s="161"/>
      <c r="E216" s="199" t="s">
        <v>1</v>
      </c>
      <c r="F216" s="118"/>
      <c r="G216" s="118"/>
      <c r="H216" s="118"/>
      <c r="I216" s="118">
        <f>I6+I27+I48+I69+I90+I111+I132+I153+I174+I195</f>
        <v>0</v>
      </c>
      <c r="J216" s="162" t="s">
        <v>82</v>
      </c>
    </row>
    <row r="217" spans="1:66" s="132" customFormat="1" ht="16.5" thickTop="1" x14ac:dyDescent="0.25">
      <c r="B217" s="163"/>
      <c r="C217" s="163"/>
      <c r="D217" s="163"/>
      <c r="E217" s="200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200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40</v>
      </c>
      <c r="D219" s="165" t="s">
        <v>26</v>
      </c>
      <c r="E219" s="165" t="s">
        <v>58</v>
      </c>
      <c r="F219" s="53"/>
      <c r="G219" s="1"/>
      <c r="H219" s="1"/>
      <c r="I219" s="1"/>
      <c r="J219" s="1"/>
    </row>
    <row r="220" spans="1:66" s="66" customFormat="1" ht="57" x14ac:dyDescent="0.25">
      <c r="A220" s="60" t="s">
        <v>2</v>
      </c>
      <c r="C220" s="166" t="s">
        <v>41</v>
      </c>
      <c r="D220" s="167" t="s">
        <v>37</v>
      </c>
      <c r="E220" s="201" t="s">
        <v>59</v>
      </c>
      <c r="F220" s="53"/>
      <c r="G220" s="59"/>
      <c r="H220" s="59"/>
      <c r="I220" s="59"/>
      <c r="J220" s="59"/>
    </row>
    <row r="221" spans="1:66" s="66" customFormat="1" ht="38.25" x14ac:dyDescent="0.25">
      <c r="A221" s="60" t="s">
        <v>4</v>
      </c>
      <c r="C221" s="166" t="s">
        <v>56</v>
      </c>
      <c r="D221" s="167" t="s">
        <v>38</v>
      </c>
      <c r="E221" s="202" t="s">
        <v>54</v>
      </c>
      <c r="F221" s="53"/>
    </row>
    <row r="222" spans="1:66" s="72" customFormat="1" ht="57" x14ac:dyDescent="0.25">
      <c r="A222" s="60" t="s">
        <v>11</v>
      </c>
      <c r="C222" s="166" t="s">
        <v>57</v>
      </c>
      <c r="D222" s="167" t="s">
        <v>39</v>
      </c>
      <c r="E222" s="201" t="s">
        <v>59</v>
      </c>
      <c r="F222" s="53"/>
      <c r="G222" s="66"/>
      <c r="H222" s="66"/>
      <c r="I222" s="66"/>
      <c r="J222" s="66"/>
    </row>
    <row r="223" spans="1:66" s="1" customFormat="1" ht="29.25" thickBot="1" x14ac:dyDescent="0.3">
      <c r="A223" s="67" t="s">
        <v>10</v>
      </c>
      <c r="C223" s="166" t="s">
        <v>27</v>
      </c>
      <c r="D223" s="167" t="s">
        <v>27</v>
      </c>
      <c r="E223" s="202" t="s">
        <v>55</v>
      </c>
      <c r="F223" s="53"/>
      <c r="G223" s="66"/>
      <c r="H223" s="66"/>
      <c r="I223" s="66"/>
      <c r="J223" s="66"/>
    </row>
    <row r="224" spans="1:66" s="1" customFormat="1" ht="16.5" thickTop="1" x14ac:dyDescent="0.25">
      <c r="C224" s="166" t="s">
        <v>28</v>
      </c>
      <c r="D224" s="167" t="s">
        <v>28</v>
      </c>
      <c r="E224" s="201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29</v>
      </c>
      <c r="D225" s="167" t="s">
        <v>29</v>
      </c>
      <c r="E225" s="203"/>
      <c r="F225" s="53"/>
    </row>
    <row r="226" spans="3:6" s="1" customFormat="1" ht="25.5" x14ac:dyDescent="0.25">
      <c r="C226" s="166" t="s">
        <v>42</v>
      </c>
      <c r="D226" s="167" t="s">
        <v>30</v>
      </c>
      <c r="E226" s="203"/>
      <c r="F226" s="53"/>
    </row>
    <row r="227" spans="3:6" s="1" customFormat="1" ht="25.5" x14ac:dyDescent="0.25">
      <c r="C227" s="166" t="s">
        <v>43</v>
      </c>
      <c r="D227" s="167" t="s">
        <v>31</v>
      </c>
      <c r="E227" s="203"/>
      <c r="F227" s="53"/>
    </row>
    <row r="228" spans="3:6" s="1" customFormat="1" ht="15.75" x14ac:dyDescent="0.25">
      <c r="C228" s="166" t="s">
        <v>35</v>
      </c>
      <c r="D228" s="167" t="s">
        <v>35</v>
      </c>
      <c r="E228" s="203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25</v>
      </c>
      <c r="D231" s="169"/>
      <c r="E231" s="169"/>
      <c r="F231" s="53"/>
    </row>
    <row r="232" spans="3:6" s="1" customFormat="1" ht="15.75" x14ac:dyDescent="0.25">
      <c r="C232" s="172" t="s">
        <v>15</v>
      </c>
      <c r="D232" s="169"/>
      <c r="E232" s="169"/>
      <c r="F232" s="53"/>
    </row>
    <row r="233" spans="3:6" s="1" customFormat="1" ht="16.5" thickBot="1" x14ac:dyDescent="0.3">
      <c r="C233" s="173" t="s">
        <v>16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5">
    <dataValidation type="list" allowBlank="1" showInputMessage="1" showErrorMessage="1" sqref="D111:D218 D7:D109">
      <formula1>$C$232:$C$233</formula1>
    </dataValidation>
    <dataValidation type="list" allowBlank="1" showInputMessage="1" showErrorMessage="1" sqref="C7:C109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B7:B216">
      <formula1>$A$220:$A$223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abSelected="1" topLeftCell="C1" zoomScale="60" zoomScaleNormal="60" workbookViewId="0">
      <selection activeCell="M12" sqref="M12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08" customWidth="1"/>
    <col min="4" max="4" width="25.28515625" style="6" customWidth="1"/>
    <col min="5" max="5" width="63.7109375" style="6" customWidth="1"/>
    <col min="6" max="8" width="23" style="6" customWidth="1"/>
    <col min="9" max="9" width="23" style="220" customWidth="1"/>
    <col min="10" max="10" width="28.42578125" style="220" customWidth="1"/>
    <col min="11" max="11" width="40.5703125" style="220" customWidth="1"/>
    <col min="12" max="12" width="38.7109375" style="220" customWidth="1"/>
    <col min="13" max="13" width="58.85546875" style="220" customWidth="1"/>
    <col min="14" max="14" width="21.5703125" style="233" customWidth="1"/>
    <col min="15" max="15" width="27.42578125" style="220" customWidth="1"/>
    <col min="16" max="16" width="25.28515625" style="220" customWidth="1"/>
    <col min="17" max="16384" width="9.140625" style="220"/>
  </cols>
  <sheetData>
    <row r="1" spans="1:34" s="6" customFormat="1" x14ac:dyDescent="0.25">
      <c r="C1" s="206"/>
      <c r="N1" s="207"/>
    </row>
    <row r="2" spans="1:34" s="6" customFormat="1" ht="23.25" x14ac:dyDescent="0.25">
      <c r="D2" s="2" t="s">
        <v>83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8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09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10" customFormat="1" ht="48" thickBot="1" x14ac:dyDescent="0.3">
      <c r="C5" s="99" t="s">
        <v>36</v>
      </c>
      <c r="D5" s="14" t="s">
        <v>33</v>
      </c>
      <c r="E5" s="15" t="s">
        <v>44</v>
      </c>
      <c r="F5" s="15" t="s">
        <v>45</v>
      </c>
      <c r="G5" s="15" t="s">
        <v>17</v>
      </c>
      <c r="H5" s="15" t="s">
        <v>18</v>
      </c>
      <c r="I5" s="16" t="s">
        <v>71</v>
      </c>
      <c r="J5" s="17" t="s">
        <v>72</v>
      </c>
      <c r="K5" s="15" t="s">
        <v>73</v>
      </c>
      <c r="L5" s="15" t="s">
        <v>74</v>
      </c>
      <c r="M5" s="91" t="s">
        <v>80</v>
      </c>
      <c r="N5" s="235" t="s">
        <v>75</v>
      </c>
      <c r="O5" s="237" t="s">
        <v>14</v>
      </c>
      <c r="P5" s="211"/>
      <c r="Q5" s="13"/>
      <c r="R5" s="13"/>
      <c r="S5" s="13"/>
    </row>
    <row r="6" spans="1:34" s="19" customFormat="1" ht="39.75" thickTop="1" thickBot="1" x14ac:dyDescent="0.3">
      <c r="C6" s="181" t="s">
        <v>67</v>
      </c>
      <c r="D6" s="181" t="s">
        <v>67</v>
      </c>
      <c r="E6" s="181" t="s">
        <v>67</v>
      </c>
      <c r="F6" s="181" t="s">
        <v>49</v>
      </c>
      <c r="G6" s="181" t="s">
        <v>49</v>
      </c>
      <c r="H6" s="181" t="s">
        <v>49</v>
      </c>
      <c r="I6" s="181" t="s">
        <v>49</v>
      </c>
      <c r="J6" s="181" t="s">
        <v>48</v>
      </c>
      <c r="K6" s="181" t="s">
        <v>66</v>
      </c>
      <c r="L6" s="181" t="s">
        <v>48</v>
      </c>
      <c r="M6" s="181" t="s">
        <v>79</v>
      </c>
      <c r="N6" s="236"/>
      <c r="O6" s="238"/>
    </row>
    <row r="7" spans="1:34" s="9" customFormat="1" ht="16.5" thickTop="1" x14ac:dyDescent="0.25">
      <c r="C7" s="100"/>
      <c r="D7" s="20"/>
      <c r="E7" s="21" t="s">
        <v>32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2"/>
      <c r="N7" s="119">
        <f>SUM(J7:L7)</f>
        <v>0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37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3"/>
      <c r="N8" s="121">
        <f>SUM(J8:L8)</f>
        <v>0</v>
      </c>
      <c r="O8" s="122">
        <f>'Бюджет проекта'!$I8-'Бюджет проекта'!$N8</f>
        <v>0</v>
      </c>
    </row>
    <row r="9" spans="1:34" s="213" customFormat="1" ht="15.75" x14ac:dyDescent="0.25">
      <c r="A9" s="210" t="str">
        <f>CONCATENATE(B9,") ",'Виды деятельности'!$C$220)</f>
        <v>1) 1.1. ФОТ штатных сотрудников</v>
      </c>
      <c r="B9" s="210">
        <v>1</v>
      </c>
      <c r="C9" s="135" t="str">
        <f>IFERROR(VLOOKUP($A9,'Виды деятельности'!$A$4:$J$216,2,0),"-")</f>
        <v>-</v>
      </c>
      <c r="D9" s="212" t="str">
        <f>IFERROR(VLOOKUP($A9,'Виды деятельности'!$A$4:$J$216,4,0),"-")</f>
        <v>-</v>
      </c>
      <c r="E9" s="212" t="str">
        <f>IFERROR(VLOOKUP($A9,'Виды деятельности'!$A$4:$J$216,5,0),"")</f>
        <v/>
      </c>
      <c r="F9" s="212" t="str">
        <f>IFERROR(VLOOKUP($A9,'Виды деятельности'!$A$4:$J$216,6,0),"")</f>
        <v/>
      </c>
      <c r="G9" s="212" t="str">
        <f>IFERROR(VLOOKUP($A9,'Виды деятельности'!$A$4:$J$216,7,0),"-")</f>
        <v>-</v>
      </c>
      <c r="H9" s="212" t="str">
        <f>IFERROR(VLOOKUP($A9,'Виды деятельности'!$A$4:$J$216,8,0),"-")</f>
        <v>-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9"/>
      <c r="K9" s="139"/>
      <c r="L9" s="139"/>
      <c r="M9" s="140" t="str">
        <f>IFERROR(VLOOKUP($A9,'Виды деятельности'!$A$4:$J$216,10,0),"-")</f>
        <v>-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pans="1:34" s="213" customFormat="1" ht="15.75" x14ac:dyDescent="0.25">
      <c r="A10" s="210" t="str">
        <f>CONCATENATE(B10,") ",'Виды деятельности'!$C$220)</f>
        <v>2) 1.1. ФОТ штатных сотрудников</v>
      </c>
      <c r="B10" s="210">
        <v>2</v>
      </c>
      <c r="C10" s="135" t="str">
        <f>IFERROR(VLOOKUP($A10,'Виды деятельности'!$A$4:$J$216,2,0),"-")</f>
        <v>-</v>
      </c>
      <c r="D10" s="212" t="str">
        <f>IFERROR(VLOOKUP($A10,'Виды деятельности'!$A$4:$J$216,4,0),"-")</f>
        <v>-</v>
      </c>
      <c r="E10" s="212" t="str">
        <f>IFERROR(VLOOKUP($A10,'Виды деятельности'!$A$4:$J$216,5,0),"")</f>
        <v/>
      </c>
      <c r="F10" s="212" t="str">
        <f>IFERROR(VLOOKUP($A10,'Виды деятельности'!$A$4:$J$216,6,0),"")</f>
        <v/>
      </c>
      <c r="G10" s="212" t="str">
        <f>IFERROR(VLOOKUP($A10,'Виды деятельности'!$A$4:$J$216,7,0),"-")</f>
        <v>-</v>
      </c>
      <c r="H10" s="212" t="str">
        <f>IFERROR(VLOOKUP($A10,'Виды деятельности'!$A$4:$J$216,8,0),"-")</f>
        <v>-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9"/>
      <c r="K10" s="139"/>
      <c r="L10" s="139"/>
      <c r="M10" s="140" t="str">
        <f>IFERROR(VLOOKUP($A10,'Виды деятельности'!$A$4:$J$216,10,0),"-")</f>
        <v>-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</row>
    <row r="11" spans="1:34" s="213" customFormat="1" ht="15.75" x14ac:dyDescent="0.25">
      <c r="A11" s="210" t="str">
        <f>CONCATENATE(B11,") ",'Виды деятельности'!$C$220)</f>
        <v>3) 1.1. ФОТ штатных сотрудников</v>
      </c>
      <c r="B11" s="210">
        <v>3</v>
      </c>
      <c r="C11" s="135" t="str">
        <f>IFERROR(VLOOKUP($A11,'Виды деятельности'!$A$4:$J$216,2,0),"-")</f>
        <v>-</v>
      </c>
      <c r="D11" s="212" t="str">
        <f>IFERROR(VLOOKUP($A11,'Виды деятельности'!$A$4:$J$216,4,0),"-")</f>
        <v>-</v>
      </c>
      <c r="E11" s="212" t="str">
        <f>IFERROR(VLOOKUP($A11,'Виды деятельности'!$A$4:$J$216,5,0),"")</f>
        <v/>
      </c>
      <c r="F11" s="212" t="str">
        <f>IFERROR(VLOOKUP($A11,'Виды деятельности'!$A$4:$J$216,6,0),"")</f>
        <v/>
      </c>
      <c r="G11" s="212" t="str">
        <f>IFERROR(VLOOKUP($A11,'Виды деятельности'!$A$4:$J$216,7,0),"-")</f>
        <v>-</v>
      </c>
      <c r="H11" s="212" t="str">
        <f>IFERROR(VLOOKUP($A11,'Виды деятельности'!$A$4:$J$216,8,0),"-")</f>
        <v>-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9"/>
      <c r="K11" s="139"/>
      <c r="L11" s="139"/>
      <c r="M11" s="140" t="str">
        <f>IFERROR(VLOOKUP($A11,'Виды деятельности'!$A$4:$J$216,10,0),"-")</f>
        <v>-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</row>
    <row r="12" spans="1:34" s="213" customFormat="1" ht="15.75" x14ac:dyDescent="0.25">
      <c r="A12" s="210" t="str">
        <f>CONCATENATE(B12,") ",'Виды деятельности'!$C$220)</f>
        <v>4) 1.1. ФОТ штатных сотрудников</v>
      </c>
      <c r="B12" s="210">
        <v>4</v>
      </c>
      <c r="C12" s="135" t="str">
        <f>IFERROR(VLOOKUP($A12,'Виды деятельности'!$A$4:$J$216,2,0),"-")</f>
        <v>-</v>
      </c>
      <c r="D12" s="212" t="str">
        <f>IFERROR(VLOOKUP($A12,'Виды деятельности'!$A$4:$J$216,4,0),"-")</f>
        <v>-</v>
      </c>
      <c r="E12" s="212" t="str">
        <f>IFERROR(VLOOKUP($A12,'Виды деятельности'!$A$4:$J$216,5,0),"")</f>
        <v/>
      </c>
      <c r="F12" s="212" t="str">
        <f>IFERROR(VLOOKUP($A12,'Виды деятельности'!$A$4:$J$216,6,0),"")</f>
        <v/>
      </c>
      <c r="G12" s="212" t="str">
        <f>IFERROR(VLOOKUP($A12,'Виды деятельности'!$A$4:$J$216,7,0),"-")</f>
        <v>-</v>
      </c>
      <c r="H12" s="212" t="str">
        <f>IFERROR(VLOOKUP($A12,'Виды деятельности'!$A$4:$J$216,8,0),"-")</f>
        <v>-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9"/>
      <c r="K12" s="139"/>
      <c r="L12" s="139"/>
      <c r="M12" s="140"/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</row>
    <row r="13" spans="1:34" s="214" customFormat="1" ht="15.75" x14ac:dyDescent="0.25">
      <c r="A13" s="210" t="str">
        <f>CONCATENATE(B13,") ",'Виды деятельности'!$C$220)</f>
        <v>5) 1.1. ФОТ штатных сотрудников</v>
      </c>
      <c r="B13" s="210">
        <v>5</v>
      </c>
      <c r="C13" s="135" t="str">
        <f>IFERROR(VLOOKUP($A13,'Виды деятельности'!$A$4:$J$216,2,0),"-")</f>
        <v>-</v>
      </c>
      <c r="D13" s="212" t="str">
        <f>IFERROR(VLOOKUP($A13,'Виды деятельности'!$A$4:$J$216,4,0),"-")</f>
        <v>-</v>
      </c>
      <c r="E13" s="212" t="str">
        <f>IFERROR(VLOOKUP($A13,'Виды деятельности'!$A$4:$J$216,5,0),"")</f>
        <v/>
      </c>
      <c r="F13" s="212" t="str">
        <f>IFERROR(VLOOKUP($A13,'Виды деятельности'!$A$4:$J$216,6,0),"")</f>
        <v/>
      </c>
      <c r="G13" s="212" t="str">
        <f>IFERROR(VLOOKUP($A13,'Виды деятельности'!$A$4:$J$216,7,0),"-")</f>
        <v>-</v>
      </c>
      <c r="H13" s="212" t="str">
        <f>IFERROR(VLOOKUP($A13,'Виды деятельности'!$A$4:$J$216,8,0),"-")</f>
        <v>-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9"/>
      <c r="K13" s="139"/>
      <c r="L13" s="139"/>
      <c r="M13" s="140" t="str">
        <f>IFERROR(VLOOKUP($A13,'Виды деятельности'!$A$4:$J$216,10,0),"-")</f>
        <v>-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4" customFormat="1" ht="15.75" x14ac:dyDescent="0.25">
      <c r="A14" s="210" t="str">
        <f>CONCATENATE(B14,") ",'Виды деятельности'!$C$220)</f>
        <v>6) 1.1. ФОТ штатных сотрудников</v>
      </c>
      <c r="B14" s="210">
        <v>6</v>
      </c>
      <c r="C14" s="135" t="str">
        <f>IFERROR(VLOOKUP($A14,'Виды деятельности'!$A$4:$J$216,2,0),"-")</f>
        <v>-</v>
      </c>
      <c r="D14" s="212" t="str">
        <f>IFERROR(VLOOKUP($A14,'Виды деятельности'!$A$4:$J$216,4,0),"-")</f>
        <v>-</v>
      </c>
      <c r="E14" s="212" t="str">
        <f>IFERROR(VLOOKUP($A14,'Виды деятельности'!$A$4:$J$216,5,0),"")</f>
        <v/>
      </c>
      <c r="F14" s="212" t="str">
        <f>IFERROR(VLOOKUP($A14,'Виды деятельности'!$A$4:$J$216,6,0),"")</f>
        <v/>
      </c>
      <c r="G14" s="212" t="str">
        <f>IFERROR(VLOOKUP($A14,'Виды деятельности'!$A$4:$J$216,7,0),"-")</f>
        <v>-</v>
      </c>
      <c r="H14" s="212" t="str">
        <f>IFERROR(VLOOKUP($A14,'Виды деятельности'!$A$4:$J$216,8,0),"-")</f>
        <v>-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9"/>
      <c r="K14" s="139"/>
      <c r="L14" s="139"/>
      <c r="M14" s="140" t="str">
        <f>IFERROR(VLOOKUP($A14,'Виды деятельности'!$A$4:$J$216,10,0),"-")</f>
        <v>-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10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4" customFormat="1" ht="15.75" x14ac:dyDescent="0.25">
      <c r="A15" s="210" t="str">
        <f>CONCATENATE(B15,") ",'Виды деятельности'!$C$220)</f>
        <v>7) 1.1. ФОТ штатных сотрудников</v>
      </c>
      <c r="B15" s="210">
        <v>7</v>
      </c>
      <c r="C15" s="135" t="str">
        <f>IFERROR(VLOOKUP($A15,'Виды деятельности'!$A$4:$J$216,2,0),"-")</f>
        <v>-</v>
      </c>
      <c r="D15" s="212" t="str">
        <f>IFERROR(VLOOKUP($A15,'Виды деятельности'!$A$4:$J$216,4,0),"-")</f>
        <v>-</v>
      </c>
      <c r="E15" s="212" t="str">
        <f>IFERROR(VLOOKUP($A15,'Виды деятельности'!$A$4:$J$216,5,0),"")</f>
        <v/>
      </c>
      <c r="F15" s="212" t="str">
        <f>IFERROR(VLOOKUP($A15,'Виды деятельности'!$A$4:$J$216,6,0),"")</f>
        <v/>
      </c>
      <c r="G15" s="212" t="str">
        <f>IFERROR(VLOOKUP($A15,'Виды деятельности'!$A$4:$J$216,7,0),"-")</f>
        <v>-</v>
      </c>
      <c r="H15" s="212" t="str">
        <f>IFERROR(VLOOKUP($A15,'Виды деятельности'!$A$4:$J$216,8,0),"-")</f>
        <v>-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9"/>
      <c r="K15" s="139"/>
      <c r="L15" s="139"/>
      <c r="M15" s="140" t="str">
        <f>IFERROR(VLOOKUP($A15,'Виды деятельности'!$A$4:$J$216,10,0),"-")</f>
        <v>-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10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4" customFormat="1" ht="15.75" x14ac:dyDescent="0.25">
      <c r="A16" s="210" t="str">
        <f>CONCATENATE(B16,") ",'Виды деятельности'!$C$220)</f>
        <v>8) 1.1. ФОТ штатных сотрудников</v>
      </c>
      <c r="B16" s="210">
        <v>8</v>
      </c>
      <c r="C16" s="135" t="str">
        <f>IFERROR(VLOOKUP($A16,'Виды деятельности'!$A$4:$J$216,2,0),"-")</f>
        <v>-</v>
      </c>
      <c r="D16" s="212" t="str">
        <f>IFERROR(VLOOKUP($A16,'Виды деятельности'!$A$4:$J$216,4,0),"-")</f>
        <v>-</v>
      </c>
      <c r="E16" s="212" t="str">
        <f>IFERROR(VLOOKUP($A16,'Виды деятельности'!$A$4:$J$216,5,0),"")</f>
        <v/>
      </c>
      <c r="F16" s="212" t="str">
        <f>IFERROR(VLOOKUP($A16,'Виды деятельности'!$A$4:$J$216,6,0),"")</f>
        <v/>
      </c>
      <c r="G16" s="212" t="str">
        <f>IFERROR(VLOOKUP($A16,'Виды деятельности'!$A$4:$J$216,7,0),"-")</f>
        <v>-</v>
      </c>
      <c r="H16" s="212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9"/>
      <c r="K16" s="139"/>
      <c r="L16" s="139"/>
      <c r="M16" s="140" t="str">
        <f>IFERROR(VLOOKUP($A16,'Виды деятельности'!$A$4:$J$216,10,0),"-")</f>
        <v>-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10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4" customFormat="1" ht="15.75" x14ac:dyDescent="0.25">
      <c r="A17" s="210" t="str">
        <f>CONCATENATE(B17,") ",'Виды деятельности'!$C$220)</f>
        <v>9) 1.1. ФОТ штатных сотрудников</v>
      </c>
      <c r="B17" s="210">
        <v>9</v>
      </c>
      <c r="C17" s="135" t="str">
        <f>IFERROR(VLOOKUP($A17,'Виды деятельности'!$A$4:$J$216,2,0),"-")</f>
        <v>-</v>
      </c>
      <c r="D17" s="212" t="str">
        <f>IFERROR(VLOOKUP($A17,'Виды деятельности'!$A$4:$J$216,4,0),"-")</f>
        <v>-</v>
      </c>
      <c r="E17" s="212" t="str">
        <f>IFERROR(VLOOKUP($A17,'Виды деятельности'!$A$4:$J$216,5,0),"")</f>
        <v/>
      </c>
      <c r="F17" s="212" t="str">
        <f>IFERROR(VLOOKUP($A17,'Виды деятельности'!$A$4:$J$216,6,0),"")</f>
        <v/>
      </c>
      <c r="G17" s="212" t="str">
        <f>IFERROR(VLOOKUP($A17,'Виды деятельности'!$A$4:$J$216,7,0),"-")</f>
        <v>-</v>
      </c>
      <c r="H17" s="212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9"/>
      <c r="K17" s="139"/>
      <c r="L17" s="139"/>
      <c r="M17" s="140" t="str">
        <f>IFERROR(VLOOKUP($A17,'Виды деятельности'!$A$4:$J$216,10,0),"-")</f>
        <v>-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10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4" customFormat="1" ht="15.75" x14ac:dyDescent="0.25">
      <c r="A18" s="210" t="str">
        <f>CONCATENATE(B18,") ",'Виды деятельности'!$C$220)</f>
        <v>10) 1.1. ФОТ штатных сотрудников</v>
      </c>
      <c r="B18" s="210">
        <v>10</v>
      </c>
      <c r="C18" s="135" t="str">
        <f>IFERROR(VLOOKUP($A18,'Виды деятельности'!$A$4:$J$216,2,0),"-")</f>
        <v>-</v>
      </c>
      <c r="D18" s="212" t="str">
        <f>IFERROR(VLOOKUP($A18,'Виды деятельности'!$A$4:$J$216,4,0),"-")</f>
        <v>-</v>
      </c>
      <c r="E18" s="212" t="str">
        <f>IFERROR(VLOOKUP($A18,'Виды деятельности'!$A$4:$J$216,5,0),"")</f>
        <v/>
      </c>
      <c r="F18" s="212" t="str">
        <f>IFERROR(VLOOKUP($A18,'Виды деятельности'!$A$4:$J$216,6,0),"")</f>
        <v/>
      </c>
      <c r="G18" s="212" t="str">
        <f>IFERROR(VLOOKUP($A18,'Виды деятельности'!$A$4:$J$216,7,0),"-")</f>
        <v>-</v>
      </c>
      <c r="H18" s="212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9"/>
      <c r="K18" s="139"/>
      <c r="L18" s="139"/>
      <c r="M18" s="140" t="str">
        <f>IFERROR(VLOOKUP($A18,'Виды деятельности'!$A$4:$J$216,10,0),"-")</f>
        <v>-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10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4" customFormat="1" ht="15.75" x14ac:dyDescent="0.25">
      <c r="A19" s="210" t="str">
        <f>CONCATENATE(B19,") ",'Виды деятельности'!$C$220)</f>
        <v>11) 1.1. ФОТ штатных сотрудников</v>
      </c>
      <c r="B19" s="210">
        <v>11</v>
      </c>
      <c r="C19" s="135" t="str">
        <f>IFERROR(VLOOKUP($A19,'Виды деятельности'!$A$4:$J$216,2,0),"-")</f>
        <v>-</v>
      </c>
      <c r="D19" s="212" t="str">
        <f>IFERROR(VLOOKUP($A19,'Виды деятельности'!$A$4:$J$216,4,0),"-")</f>
        <v>-</v>
      </c>
      <c r="E19" s="212" t="str">
        <f>IFERROR(VLOOKUP($A19,'Виды деятельности'!$A$4:$J$216,5,0),"")</f>
        <v/>
      </c>
      <c r="F19" s="212" t="str">
        <f>IFERROR(VLOOKUP($A19,'Виды деятельности'!$A$4:$J$216,6,0),"")</f>
        <v/>
      </c>
      <c r="G19" s="212" t="str">
        <f>IFERROR(VLOOKUP($A19,'Виды деятельности'!$A$4:$J$216,7,0),"-")</f>
        <v>-</v>
      </c>
      <c r="H19" s="212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9"/>
      <c r="K19" s="139"/>
      <c r="L19" s="139"/>
      <c r="M19" s="140" t="str">
        <f>IFERROR(VLOOKUP($A19,'Виды деятельности'!$A$4:$J$216,10,0),"-")</f>
        <v>-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10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4" customFormat="1" ht="15.75" x14ac:dyDescent="0.25">
      <c r="A20" s="210" t="str">
        <f>CONCATENATE(B20,") ",'Виды деятельности'!$C$220)</f>
        <v>12) 1.1. ФОТ штатных сотрудников</v>
      </c>
      <c r="B20" s="210">
        <v>12</v>
      </c>
      <c r="C20" s="135" t="str">
        <f>IFERROR(VLOOKUP($A20,'Виды деятельности'!$A$4:$J$216,2,0),"-")</f>
        <v>-</v>
      </c>
      <c r="D20" s="212" t="str">
        <f>IFERROR(VLOOKUP($A20,'Виды деятельности'!$A$4:$J$216,4,0),"-")</f>
        <v>-</v>
      </c>
      <c r="E20" s="212" t="str">
        <f>IFERROR(VLOOKUP($A20,'Виды деятельности'!$A$4:$J$216,5,0),"")</f>
        <v/>
      </c>
      <c r="F20" s="212" t="str">
        <f>IFERROR(VLOOKUP($A20,'Виды деятельности'!$A$4:$J$216,6,0),"")</f>
        <v/>
      </c>
      <c r="G20" s="212" t="str">
        <f>IFERROR(VLOOKUP($A20,'Виды деятельности'!$A$4:$J$216,7,0),"-")</f>
        <v>-</v>
      </c>
      <c r="H20" s="212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9"/>
      <c r="K20" s="139"/>
      <c r="L20" s="139"/>
      <c r="M20" s="140" t="str">
        <f>IFERROR(VLOOKUP($A20,'Виды деятельности'!$A$4:$J$216,10,0),"-")</f>
        <v>-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10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4" customFormat="1" ht="15.75" x14ac:dyDescent="0.25">
      <c r="A21" s="210" t="str">
        <f>CONCATENATE(B21,") ",'Виды деятельности'!$C$220)</f>
        <v>13) 1.1. ФОТ штатных сотрудников</v>
      </c>
      <c r="B21" s="210">
        <v>13</v>
      </c>
      <c r="C21" s="135" t="str">
        <f>IFERROR(VLOOKUP($A21,'Виды деятельности'!$A$4:$J$216,2,0),"-")</f>
        <v>-</v>
      </c>
      <c r="D21" s="212" t="str">
        <f>IFERROR(VLOOKUP($A21,'Виды деятельности'!$A$4:$J$216,4,0),"-")</f>
        <v>-</v>
      </c>
      <c r="E21" s="212" t="str">
        <f>IFERROR(VLOOKUP($A21,'Виды деятельности'!$A$4:$J$216,5,0),"")</f>
        <v/>
      </c>
      <c r="F21" s="212" t="str">
        <f>IFERROR(VLOOKUP($A21,'Виды деятельности'!$A$4:$J$216,6,0),"")</f>
        <v/>
      </c>
      <c r="G21" s="212" t="str">
        <f>IFERROR(VLOOKUP($A21,'Виды деятельности'!$A$4:$J$216,7,0),"-")</f>
        <v>-</v>
      </c>
      <c r="H21" s="212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9"/>
      <c r="K21" s="139"/>
      <c r="L21" s="139"/>
      <c r="M21" s="140" t="str">
        <f>IFERROR(VLOOKUP($A21,'Виды деятельности'!$A$4:$J$216,10,0),"-")</f>
        <v>-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10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4" customFormat="1" ht="15.75" x14ac:dyDescent="0.25">
      <c r="A22" s="210" t="str">
        <f>CONCATENATE(B22,") ",'Виды деятельности'!$C$220)</f>
        <v>14) 1.1. ФОТ штатных сотрудников</v>
      </c>
      <c r="B22" s="210">
        <v>14</v>
      </c>
      <c r="C22" s="135" t="str">
        <f>IFERROR(VLOOKUP($A22,'Виды деятельности'!$A$4:$J$216,2,0),"-")</f>
        <v>-</v>
      </c>
      <c r="D22" s="212" t="str">
        <f>IFERROR(VLOOKUP($A22,'Виды деятельности'!$A$4:$J$216,4,0),"-")</f>
        <v>-</v>
      </c>
      <c r="E22" s="212" t="str">
        <f>IFERROR(VLOOKUP($A22,'Виды деятельности'!$A$4:$J$216,5,0),"")</f>
        <v/>
      </c>
      <c r="F22" s="212" t="str">
        <f>IFERROR(VLOOKUP($A22,'Виды деятельности'!$A$4:$J$216,6,0),"")</f>
        <v/>
      </c>
      <c r="G22" s="212" t="str">
        <f>IFERROR(VLOOKUP($A22,'Виды деятельности'!$A$4:$J$216,7,0),"-")</f>
        <v>-</v>
      </c>
      <c r="H22" s="212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9"/>
      <c r="K22" s="139"/>
      <c r="L22" s="139"/>
      <c r="M22" s="140" t="str">
        <f>IFERROR(VLOOKUP($A22,'Виды деятельности'!$A$4:$J$216,10,0),"-")</f>
        <v>-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10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4" customFormat="1" ht="15.75" x14ac:dyDescent="0.25">
      <c r="A23" s="210" t="str">
        <f>CONCATENATE(B23,") ",'Виды деятельности'!$C$220)</f>
        <v>15) 1.1. ФОТ штатных сотрудников</v>
      </c>
      <c r="B23" s="210">
        <v>15</v>
      </c>
      <c r="C23" s="135" t="str">
        <f>IFERROR(VLOOKUP($A23,'Виды деятельности'!$A$4:$J$216,2,0),"-")</f>
        <v>-</v>
      </c>
      <c r="D23" s="212" t="str">
        <f>IFERROR(VLOOKUP($A23,'Виды деятельности'!$A$4:$J$216,4,0),"-")</f>
        <v>-</v>
      </c>
      <c r="E23" s="212" t="str">
        <f>IFERROR(VLOOKUP($A23,'Виды деятельности'!$A$4:$J$216,5,0),"")</f>
        <v/>
      </c>
      <c r="F23" s="212" t="str">
        <f>IFERROR(VLOOKUP($A23,'Виды деятельности'!$A$4:$J$216,6,0),"-")</f>
        <v>-</v>
      </c>
      <c r="G23" s="212" t="str">
        <f>IFERROR(VLOOKUP($A23,'Виды деятельности'!$A$4:$J$216,7,0),"-")</f>
        <v>-</v>
      </c>
      <c r="H23" s="212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10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4" customFormat="1" ht="15.75" x14ac:dyDescent="0.25">
      <c r="A24" s="210" t="str">
        <f>CONCATENATE(B24,") ",'Виды деятельности'!$C$220)</f>
        <v>16) 1.1. ФОТ штатных сотрудников</v>
      </c>
      <c r="B24" s="210">
        <v>16</v>
      </c>
      <c r="C24" s="135" t="str">
        <f>IFERROR(VLOOKUP($A24,'Виды деятельности'!$A$4:$J$216,2,0),"-")</f>
        <v>-</v>
      </c>
      <c r="D24" s="212" t="str">
        <f>IFERROR(VLOOKUP($A24,'Виды деятельности'!$A$4:$J$216,4,0),"-")</f>
        <v>-</v>
      </c>
      <c r="E24" s="212" t="str">
        <f>IFERROR(VLOOKUP($A24,'Виды деятельности'!$A$4:$J$216,5,0),"")</f>
        <v/>
      </c>
      <c r="F24" s="212" t="str">
        <f>IFERROR(VLOOKUP($A24,'Виды деятельности'!$A$4:$J$216,6,0),"-")</f>
        <v>-</v>
      </c>
      <c r="G24" s="212" t="str">
        <f>IFERROR(VLOOKUP($A24,'Виды деятельности'!$A$4:$J$216,7,0),"-")</f>
        <v>-</v>
      </c>
      <c r="H24" s="212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4" customFormat="1" ht="15.75" x14ac:dyDescent="0.25">
      <c r="A25" s="210" t="str">
        <f>CONCATENATE(B25,") ",'Виды деятельности'!$C$220)</f>
        <v>17) 1.1. ФОТ штатных сотрудников</v>
      </c>
      <c r="B25" s="210">
        <v>17</v>
      </c>
      <c r="C25" s="135" t="str">
        <f>IFERROR(VLOOKUP($A25,'Виды деятельности'!$A$4:$J$216,2,0),"-")</f>
        <v>-</v>
      </c>
      <c r="D25" s="212" t="str">
        <f>IFERROR(VLOOKUP($A25,'Виды деятельности'!$A$4:$J$216,4,0),"-")</f>
        <v>-</v>
      </c>
      <c r="E25" s="212" t="str">
        <f>IFERROR(VLOOKUP($A25,'Виды деятельности'!$A$4:$J$216,5,0),"")</f>
        <v/>
      </c>
      <c r="F25" s="212" t="str">
        <f>IFERROR(VLOOKUP($A25,'Виды деятельности'!$A$4:$J$216,6,0),"-")</f>
        <v>-</v>
      </c>
      <c r="G25" s="212" t="str">
        <f>IFERROR(VLOOKUP($A25,'Виды деятельности'!$A$4:$J$216,7,0),"-")</f>
        <v>-</v>
      </c>
      <c r="H25" s="212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4" customFormat="1" ht="15.75" x14ac:dyDescent="0.25">
      <c r="A26" s="210" t="str">
        <f>CONCATENATE(B26,") ",'Виды деятельности'!$C$220)</f>
        <v>18) 1.1. ФОТ штатных сотрудников</v>
      </c>
      <c r="B26" s="210">
        <v>18</v>
      </c>
      <c r="C26" s="135" t="str">
        <f>IFERROR(VLOOKUP($A26,'Виды деятельности'!$A$4:$J$216,2,0),"-")</f>
        <v>-</v>
      </c>
      <c r="D26" s="212" t="str">
        <f>IFERROR(VLOOKUP($A26,'Виды деятельности'!$A$4:$J$216,4,0),"-")</f>
        <v>-</v>
      </c>
      <c r="E26" s="212" t="str">
        <f>IFERROR(VLOOKUP($A26,'Виды деятельности'!$A$4:$J$216,5,0),"")</f>
        <v/>
      </c>
      <c r="F26" s="212" t="str">
        <f>IFERROR(VLOOKUP($A26,'Виды деятельности'!$A$4:$J$216,6,0),"-")</f>
        <v>-</v>
      </c>
      <c r="G26" s="212" t="str">
        <f>IFERROR(VLOOKUP($A26,'Виды деятельности'!$A$4:$J$216,7,0),"-")</f>
        <v>-</v>
      </c>
      <c r="H26" s="212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4" customFormat="1" ht="15.75" x14ac:dyDescent="0.25">
      <c r="A27" s="210" t="str">
        <f>CONCATENATE(B27,") ",'Виды деятельности'!$C$220)</f>
        <v>19) 1.1. ФОТ штатных сотрудников</v>
      </c>
      <c r="B27" s="210">
        <v>19</v>
      </c>
      <c r="C27" s="135" t="str">
        <f>IFERROR(VLOOKUP($A27,'Виды деятельности'!$A$4:$J$216,2,0),"-")</f>
        <v>-</v>
      </c>
      <c r="D27" s="212" t="str">
        <f>IFERROR(VLOOKUP($A27,'Виды деятельности'!$A$4:$J$216,4,0),"-")</f>
        <v>-</v>
      </c>
      <c r="E27" s="212" t="str">
        <f>IFERROR(VLOOKUP($A27,'Виды деятельности'!$A$4:$J$216,5,0),"")</f>
        <v/>
      </c>
      <c r="F27" s="212" t="str">
        <f>IFERROR(VLOOKUP($A27,'Виды деятельности'!$A$4:$J$216,6,0),"-")</f>
        <v>-</v>
      </c>
      <c r="G27" s="212" t="str">
        <f>IFERROR(VLOOKUP($A27,'Виды деятельности'!$A$4:$J$216,7,0),"-")</f>
        <v>-</v>
      </c>
      <c r="H27" s="212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4" customFormat="1" ht="15.75" x14ac:dyDescent="0.25">
      <c r="A28" s="210" t="str">
        <f>CONCATENATE(B28,") ",'Виды деятельности'!$C$220)</f>
        <v>20) 1.1. ФОТ штатных сотрудников</v>
      </c>
      <c r="B28" s="210">
        <v>20</v>
      </c>
      <c r="C28" s="135" t="str">
        <f>IFERROR(VLOOKUP($A28,'Виды деятельности'!$A$4:$J$216,2,0),"-")</f>
        <v>-</v>
      </c>
      <c r="D28" s="212" t="str">
        <f>IFERROR(VLOOKUP($A28,'Виды деятельности'!$A$4:$J$216,4,0),"-")</f>
        <v>-</v>
      </c>
      <c r="E28" s="212" t="str">
        <f>IFERROR(VLOOKUP($A28,'Виды деятельности'!$A$4:$J$216,5,0),"")</f>
        <v/>
      </c>
      <c r="F28" s="212" t="str">
        <f>IFERROR(VLOOKUP($A28,'Виды деятельности'!$A$4:$J$216,6,0),"-")</f>
        <v>-</v>
      </c>
      <c r="G28" s="212" t="str">
        <f>IFERROR(VLOOKUP($A28,'Виды деятельности'!$A$4:$J$216,7,0),"-")</f>
        <v>-</v>
      </c>
      <c r="H28" s="212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4" customFormat="1" ht="28.5" x14ac:dyDescent="0.25">
      <c r="A29" s="210"/>
      <c r="B29" s="9"/>
      <c r="C29" s="101"/>
      <c r="D29" s="27"/>
      <c r="E29" s="28" t="s">
        <v>38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4"/>
      <c r="N29" s="121">
        <f>SUM(J29:L29)</f>
        <v>0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13" customFormat="1" ht="31.5" x14ac:dyDescent="0.25">
      <c r="A30" s="210" t="str">
        <f>CONCATENATE(B30,") ",'Виды деятельности'!$C$221)</f>
        <v>1) 1.2. ФОТ привлеченных специалистов</v>
      </c>
      <c r="B30" s="210">
        <v>1</v>
      </c>
      <c r="C30" s="135" t="str">
        <f>IFERROR(VLOOKUP($A30,'Виды деятельности'!$A$4:$J$216,2,0),"-")</f>
        <v>-</v>
      </c>
      <c r="D30" s="212" t="str">
        <f>IFERROR(VLOOKUP($A30,'Виды деятельности'!$A$4:$J$216,4,0),"-")</f>
        <v>-</v>
      </c>
      <c r="E30" s="212" t="str">
        <f>IFERROR(VLOOKUP($A30,'Виды деятельности'!$A$4:$J$216,5,0),"")</f>
        <v/>
      </c>
      <c r="F30" s="212" t="str">
        <f>IFERROR(VLOOKUP($A30,'Виды деятельности'!$A$4:$J$216,6,0),"")</f>
        <v/>
      </c>
      <c r="G30" s="212" t="str">
        <f>IFERROR(VLOOKUP($A30,'Виды деятельности'!$A$4:$J$216,7,0),"-")</f>
        <v>-</v>
      </c>
      <c r="H30" s="212" t="str">
        <f>IFERROR(VLOOKUP($A30,'Виды деятельности'!$A$4:$J$216,8,0),"-")</f>
        <v>-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9"/>
      <c r="K30" s="139"/>
      <c r="L30" s="139"/>
      <c r="M30" s="140" t="str">
        <f>IFERROR(VLOOKUP($A30,'Виды деятельности'!$A$4:$J$216,10,0),"-")</f>
        <v>-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5"/>
      <c r="AE30" s="210"/>
      <c r="AF30" s="210"/>
      <c r="AG30" s="210"/>
      <c r="AH30" s="210"/>
    </row>
    <row r="31" spans="1:34" s="214" customFormat="1" ht="31.5" x14ac:dyDescent="0.25">
      <c r="A31" s="210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-</v>
      </c>
      <c r="D31" s="212" t="str">
        <f>IFERROR(VLOOKUP($A31,'Виды деятельности'!$A$4:$J$216,4,0),"-")</f>
        <v>-</v>
      </c>
      <c r="E31" s="212" t="str">
        <f>IFERROR(VLOOKUP($A31,'Виды деятельности'!$A$4:$J$216,5,0),"")</f>
        <v/>
      </c>
      <c r="F31" s="212" t="str">
        <f>IFERROR(VLOOKUP($A31,'Виды деятельности'!$A$4:$J$216,6,0),"-")</f>
        <v>-</v>
      </c>
      <c r="G31" s="212" t="str">
        <f>IFERROR(VLOOKUP($A31,'Виды деятельности'!$A$4:$J$216,7,0),"-")</f>
        <v>-</v>
      </c>
      <c r="H31" s="212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9"/>
      <c r="K31" s="139"/>
      <c r="L31" s="139"/>
      <c r="M31" s="140" t="str">
        <f>IFERROR(VLOOKUP($A31,'Виды деятельности'!$A$4:$J$216,10,0),"-")</f>
        <v>-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13" customFormat="1" ht="31.5" x14ac:dyDescent="0.25">
      <c r="A32" s="210" t="str">
        <f>CONCATENATE(B32,") ",'Виды деятельности'!$C$221)</f>
        <v>3) 1.2. ФОТ привлеченных специалистов</v>
      </c>
      <c r="B32" s="210">
        <v>3</v>
      </c>
      <c r="C32" s="135" t="str">
        <f>IFERROR(VLOOKUP($A32,'Виды деятельности'!$A$4:$J$216,2,0),"-")</f>
        <v>-</v>
      </c>
      <c r="D32" s="212" t="str">
        <f>IFERROR(VLOOKUP($A32,'Виды деятельности'!$A$4:$J$216,4,0),"-")</f>
        <v>-</v>
      </c>
      <c r="E32" s="212" t="str">
        <f>IFERROR(VLOOKUP($A32,'Виды деятельности'!$A$4:$J$216,5,0),"")</f>
        <v/>
      </c>
      <c r="F32" s="212" t="str">
        <f>IFERROR(VLOOKUP($A32,'Виды деятельности'!$A$4:$J$216,6,0),"-")</f>
        <v>-</v>
      </c>
      <c r="G32" s="212" t="str">
        <f>IFERROR(VLOOKUP($A32,'Виды деятельности'!$A$4:$J$216,7,0),"-")</f>
        <v>-</v>
      </c>
      <c r="H32" s="212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</row>
    <row r="33" spans="1:34" s="214" customFormat="1" ht="31.5" x14ac:dyDescent="0.25">
      <c r="A33" s="210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12" t="str">
        <f>IFERROR(VLOOKUP($A33,'Виды деятельности'!$A$4:$J$216,4,0),"-")</f>
        <v>-</v>
      </c>
      <c r="E33" s="212" t="str">
        <f>IFERROR(VLOOKUP($A33,'Виды деятельности'!$A$4:$J$216,5,0),"")</f>
        <v/>
      </c>
      <c r="F33" s="212" t="str">
        <f>IFERROR(VLOOKUP($A33,'Виды деятельности'!$A$4:$J$216,6,0),"-")</f>
        <v>-</v>
      </c>
      <c r="G33" s="212" t="str">
        <f>IFERROR(VLOOKUP($A33,'Виды деятельности'!$A$4:$J$216,7,0),"-")</f>
        <v>-</v>
      </c>
      <c r="H33" s="212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13" customFormat="1" ht="31.5" x14ac:dyDescent="0.25">
      <c r="A34" s="210" t="str">
        <f>CONCATENATE(B34,") ",'Виды деятельности'!$C$221)</f>
        <v>5) 1.2. ФОТ привлеченных специалистов</v>
      </c>
      <c r="B34" s="210">
        <v>5</v>
      </c>
      <c r="C34" s="135" t="str">
        <f>IFERROR(VLOOKUP($A34,'Виды деятельности'!$A$4:$J$216,2,0),"-")</f>
        <v>-</v>
      </c>
      <c r="D34" s="212" t="str">
        <f>IFERROR(VLOOKUP($A34,'Виды деятельности'!$A$4:$J$216,4,0),"-")</f>
        <v>-</v>
      </c>
      <c r="E34" s="212" t="str">
        <f>IFERROR(VLOOKUP($A34,'Виды деятельности'!$A$4:$J$216,5,0),"")</f>
        <v/>
      </c>
      <c r="F34" s="212" t="str">
        <f>IFERROR(VLOOKUP($A34,'Виды деятельности'!$A$4:$J$216,6,0),"-")</f>
        <v>-</v>
      </c>
      <c r="G34" s="212" t="str">
        <f>IFERROR(VLOOKUP($A34,'Виды деятельности'!$A$4:$J$216,7,0),"-")</f>
        <v>-</v>
      </c>
      <c r="H34" s="212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</row>
    <row r="35" spans="1:34" s="213" customFormat="1" ht="31.5" x14ac:dyDescent="0.25">
      <c r="A35" s="210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12" t="str">
        <f>IFERROR(VLOOKUP($A35,'Виды деятельности'!$A$4:$J$216,4,0),"-")</f>
        <v>-</v>
      </c>
      <c r="E35" s="212" t="str">
        <f>IFERROR(VLOOKUP($A35,'Виды деятельности'!$A$4:$J$216,5,0),"")</f>
        <v/>
      </c>
      <c r="F35" s="212" t="str">
        <f>IFERROR(VLOOKUP($A35,'Виды деятельности'!$A$4:$J$216,6,0),"-")</f>
        <v>-</v>
      </c>
      <c r="G35" s="212" t="str">
        <f>IFERROR(VLOOKUP($A35,'Виды деятельности'!$A$4:$J$216,7,0),"-")</f>
        <v>-</v>
      </c>
      <c r="H35" s="212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</row>
    <row r="36" spans="1:34" s="213" customFormat="1" ht="31.5" x14ac:dyDescent="0.25">
      <c r="A36" s="210" t="str">
        <f>CONCATENATE(B36,") ",'Виды деятельности'!$C$221)</f>
        <v>7) 1.2. ФОТ привлеченных специалистов</v>
      </c>
      <c r="B36" s="210">
        <v>7</v>
      </c>
      <c r="C36" s="135" t="str">
        <f>IFERROR(VLOOKUP($A36,'Виды деятельности'!$A$4:$J$216,2,0),"-")</f>
        <v>-</v>
      </c>
      <c r="D36" s="212" t="str">
        <f>IFERROR(VLOOKUP($A36,'Виды деятельности'!$A$4:$J$216,4,0),"-")</f>
        <v>-</v>
      </c>
      <c r="E36" s="212" t="str">
        <f>IFERROR(VLOOKUP($A36,'Виды деятельности'!$A$4:$J$216,5,0),"")</f>
        <v/>
      </c>
      <c r="F36" s="212" t="str">
        <f>IFERROR(VLOOKUP($A36,'Виды деятельности'!$A$4:$J$216,6,0),"-")</f>
        <v>-</v>
      </c>
      <c r="G36" s="212" t="str">
        <f>IFERROR(VLOOKUP($A36,'Виды деятельности'!$A$4:$J$216,7,0),"-")</f>
        <v>-</v>
      </c>
      <c r="H36" s="212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</row>
    <row r="37" spans="1:34" s="213" customFormat="1" ht="31.5" x14ac:dyDescent="0.25">
      <c r="A37" s="210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12" t="str">
        <f>IFERROR(VLOOKUP($A37,'Виды деятельности'!$A$4:$J$216,4,0),"-")</f>
        <v>-</v>
      </c>
      <c r="E37" s="212" t="str">
        <f>IFERROR(VLOOKUP($A37,'Виды деятельности'!$A$4:$J$216,5,0),"")</f>
        <v/>
      </c>
      <c r="F37" s="212" t="str">
        <f>IFERROR(VLOOKUP($A37,'Виды деятельности'!$A$4:$J$216,6,0),"-")</f>
        <v>-</v>
      </c>
      <c r="G37" s="212" t="str">
        <f>IFERROR(VLOOKUP($A37,'Виды деятельности'!$A$4:$J$216,7,0),"-")</f>
        <v>-</v>
      </c>
      <c r="H37" s="212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</row>
    <row r="38" spans="1:34" s="213" customFormat="1" ht="31.5" x14ac:dyDescent="0.25">
      <c r="A38" s="210" t="str">
        <f>CONCATENATE(B38,") ",'Виды деятельности'!$C$221)</f>
        <v>9) 1.2. ФОТ привлеченных специалистов</v>
      </c>
      <c r="B38" s="210">
        <v>9</v>
      </c>
      <c r="C38" s="135" t="str">
        <f>IFERROR(VLOOKUP($A38,'Виды деятельности'!$A$4:$J$216,2,0),"-")</f>
        <v>-</v>
      </c>
      <c r="D38" s="212" t="str">
        <f>IFERROR(VLOOKUP($A38,'Виды деятельности'!$A$4:$J$216,4,0),"-")</f>
        <v>-</v>
      </c>
      <c r="E38" s="212" t="str">
        <f>IFERROR(VLOOKUP($A38,'Виды деятельности'!$A$4:$J$216,5,0),"")</f>
        <v/>
      </c>
      <c r="F38" s="212" t="str">
        <f>IFERROR(VLOOKUP($A38,'Виды деятельности'!$A$4:$J$216,6,0),"-")</f>
        <v>-</v>
      </c>
      <c r="G38" s="212" t="str">
        <f>IFERROR(VLOOKUP($A38,'Виды деятельности'!$A$4:$J$216,7,0),"-")</f>
        <v>-</v>
      </c>
      <c r="H38" s="212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</row>
    <row r="39" spans="1:34" s="214" customFormat="1" ht="31.5" x14ac:dyDescent="0.25">
      <c r="A39" s="210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12" t="str">
        <f>IFERROR(VLOOKUP($A39,'Виды деятельности'!$A$4:$J$216,4,0),"-")</f>
        <v>-</v>
      </c>
      <c r="E39" s="212" t="str">
        <f>IFERROR(VLOOKUP($A39,'Виды деятельности'!$A$4:$J$216,5,0),"")</f>
        <v/>
      </c>
      <c r="F39" s="212" t="str">
        <f>IFERROR(VLOOKUP($A39,'Виды деятельности'!$A$4:$J$216,6,0),"-")</f>
        <v>-</v>
      </c>
      <c r="G39" s="212" t="str">
        <f>IFERROR(VLOOKUP($A39,'Виды деятельности'!$A$4:$J$216,7,0),"-")</f>
        <v>-</v>
      </c>
      <c r="H39" s="212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4" customFormat="1" ht="31.5" x14ac:dyDescent="0.25">
      <c r="A40" s="210" t="str">
        <f>CONCATENATE(B40,") ",'Виды деятельности'!$C$221)</f>
        <v>11) 1.2. ФОТ привлеченных специалистов</v>
      </c>
      <c r="B40" s="210">
        <v>11</v>
      </c>
      <c r="C40" s="135" t="str">
        <f>IFERROR(VLOOKUP($A40,'Виды деятельности'!$A$4:$J$216,2,0),"-")</f>
        <v>-</v>
      </c>
      <c r="D40" s="212" t="str">
        <f>IFERROR(VLOOKUP($A40,'Виды деятельности'!$A$4:$J$216,4,0),"-")</f>
        <v>-</v>
      </c>
      <c r="E40" s="212" t="str">
        <f>IFERROR(VLOOKUP($A40,'Виды деятельности'!$A$4:$J$216,5,0),"")</f>
        <v/>
      </c>
      <c r="F40" s="212" t="str">
        <f>IFERROR(VLOOKUP($A40,'Виды деятельности'!$A$4:$J$216,6,0),"-")</f>
        <v>-</v>
      </c>
      <c r="G40" s="212" t="str">
        <f>IFERROR(VLOOKUP($A40,'Виды деятельности'!$A$4:$J$216,7,0),"-")</f>
        <v>-</v>
      </c>
      <c r="H40" s="212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4" customFormat="1" ht="31.5" x14ac:dyDescent="0.25">
      <c r="A41" s="210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12" t="str">
        <f>IFERROR(VLOOKUP($A41,'Виды деятельности'!$A$4:$J$216,4,0),"-")</f>
        <v>-</v>
      </c>
      <c r="E41" s="212" t="str">
        <f>IFERROR(VLOOKUP($A41,'Виды деятельности'!$A$4:$J$216,5,0),"")</f>
        <v/>
      </c>
      <c r="F41" s="212" t="str">
        <f>IFERROR(VLOOKUP($A41,'Виды деятельности'!$A$4:$J$216,6,0),"-")</f>
        <v>-</v>
      </c>
      <c r="G41" s="212" t="str">
        <f>IFERROR(VLOOKUP($A41,'Виды деятельности'!$A$4:$J$216,7,0),"-")</f>
        <v>-</v>
      </c>
      <c r="H41" s="212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3" customFormat="1" ht="31.5" x14ac:dyDescent="0.25">
      <c r="A42" s="210" t="str">
        <f>CONCATENATE(B42,") ",'Виды деятельности'!$C$221)</f>
        <v>13) 1.2. ФОТ привлеченных специалистов</v>
      </c>
      <c r="B42" s="210">
        <v>13</v>
      </c>
      <c r="C42" s="135" t="str">
        <f>IFERROR(VLOOKUP($A42,'Виды деятельности'!$A$4:$J$216,2,0),"-")</f>
        <v>-</v>
      </c>
      <c r="D42" s="212" t="str">
        <f>IFERROR(VLOOKUP($A42,'Виды деятельности'!$A$4:$J$216,4,0),"-")</f>
        <v>-</v>
      </c>
      <c r="E42" s="212" t="str">
        <f>IFERROR(VLOOKUP($A42,'Виды деятельности'!$A$4:$J$216,5,0),"")</f>
        <v/>
      </c>
      <c r="F42" s="212" t="str">
        <f>IFERROR(VLOOKUP($A42,'Виды деятельности'!$A$4:$J$216,6,0),"-")</f>
        <v>-</v>
      </c>
      <c r="G42" s="212" t="str">
        <f>IFERROR(VLOOKUP($A42,'Виды деятельности'!$A$4:$J$216,7,0),"-")</f>
        <v>-</v>
      </c>
      <c r="H42" s="212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</row>
    <row r="43" spans="1:34" s="214" customFormat="1" ht="31.5" x14ac:dyDescent="0.25">
      <c r="A43" s="210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12" t="str">
        <f>IFERROR(VLOOKUP($A43,'Виды деятельности'!$A$4:$J$216,4,0),"-")</f>
        <v>-</v>
      </c>
      <c r="E43" s="212" t="str">
        <f>IFERROR(VLOOKUP($A43,'Виды деятельности'!$A$4:$J$216,5,0),"")</f>
        <v/>
      </c>
      <c r="F43" s="212" t="str">
        <f>IFERROR(VLOOKUP($A43,'Виды деятельности'!$A$4:$J$216,6,0),"-")</f>
        <v>-</v>
      </c>
      <c r="G43" s="212" t="str">
        <f>IFERROR(VLOOKUP($A43,'Виды деятельности'!$A$4:$J$216,7,0),"-")</f>
        <v>-</v>
      </c>
      <c r="H43" s="212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13" customFormat="1" ht="31.5" x14ac:dyDescent="0.25">
      <c r="A44" s="210" t="str">
        <f>CONCATENATE(B44,") ",'Виды деятельности'!$C$221)</f>
        <v>15) 1.2. ФОТ привлеченных специалистов</v>
      </c>
      <c r="B44" s="210">
        <v>15</v>
      </c>
      <c r="C44" s="135" t="str">
        <f>IFERROR(VLOOKUP($A44,'Виды деятельности'!$A$4:$J$216,2,0),"-")</f>
        <v>-</v>
      </c>
      <c r="D44" s="212" t="str">
        <f>IFERROR(VLOOKUP($A44,'Виды деятельности'!$A$4:$J$216,4,0),"-")</f>
        <v>-</v>
      </c>
      <c r="E44" s="212" t="str">
        <f>IFERROR(VLOOKUP($A44,'Виды деятельности'!$A$4:$J$216,5,0),"")</f>
        <v/>
      </c>
      <c r="F44" s="212" t="str">
        <f>IFERROR(VLOOKUP($A44,'Виды деятельности'!$A$4:$J$216,6,0),"-")</f>
        <v>-</v>
      </c>
      <c r="G44" s="212" t="str">
        <f>IFERROR(VLOOKUP($A44,'Виды деятельности'!$A$4:$J$216,7,0),"-")</f>
        <v>-</v>
      </c>
      <c r="H44" s="212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</row>
    <row r="45" spans="1:34" s="214" customFormat="1" ht="31.5" x14ac:dyDescent="0.25">
      <c r="A45" s="210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12" t="str">
        <f>IFERROR(VLOOKUP($A45,'Виды деятельности'!$A$4:$J$216,4,0),"-")</f>
        <v>-</v>
      </c>
      <c r="E45" s="212" t="str">
        <f>IFERROR(VLOOKUP($A45,'Виды деятельности'!$A$4:$J$216,5,0),"")</f>
        <v/>
      </c>
      <c r="F45" s="212" t="str">
        <f>IFERROR(VLOOKUP($A45,'Виды деятельности'!$A$4:$J$216,6,0),"-")</f>
        <v>-</v>
      </c>
      <c r="G45" s="212" t="str">
        <f>IFERROR(VLOOKUP($A45,'Виды деятельности'!$A$4:$J$216,7,0),"-")</f>
        <v>-</v>
      </c>
      <c r="H45" s="212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4" customFormat="1" ht="31.5" x14ac:dyDescent="0.25">
      <c r="A46" s="210" t="str">
        <f>CONCATENATE(B46,") ",'Виды деятельности'!$C$221)</f>
        <v>17) 1.2. ФОТ привлеченных специалистов</v>
      </c>
      <c r="B46" s="210">
        <v>17</v>
      </c>
      <c r="C46" s="135" t="str">
        <f>IFERROR(VLOOKUP($A46,'Виды деятельности'!$A$4:$J$216,2,0),"-")</f>
        <v>-</v>
      </c>
      <c r="D46" s="212" t="str">
        <f>IFERROR(VLOOKUP($A46,'Виды деятельности'!$A$4:$J$216,4,0),"-")</f>
        <v>-</v>
      </c>
      <c r="E46" s="212" t="str">
        <f>IFERROR(VLOOKUP($A46,'Виды деятельности'!$A$4:$J$216,5,0),"")</f>
        <v/>
      </c>
      <c r="F46" s="212" t="str">
        <f>IFERROR(VLOOKUP($A46,'Виды деятельности'!$A$4:$J$216,6,0),"-")</f>
        <v>-</v>
      </c>
      <c r="G46" s="212" t="str">
        <f>IFERROR(VLOOKUP($A46,'Виды деятельности'!$A$4:$J$216,7,0),"-")</f>
        <v>-</v>
      </c>
      <c r="H46" s="212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4" customFormat="1" ht="31.5" x14ac:dyDescent="0.25">
      <c r="A47" s="210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12" t="str">
        <f>IFERROR(VLOOKUP($A47,'Виды деятельности'!$A$4:$J$216,4,0),"-")</f>
        <v>-</v>
      </c>
      <c r="E47" s="212" t="str">
        <f>IFERROR(VLOOKUP($A47,'Виды деятельности'!$A$4:$J$216,5,0),"")</f>
        <v/>
      </c>
      <c r="F47" s="212" t="str">
        <f>IFERROR(VLOOKUP($A47,'Виды деятельности'!$A$4:$J$216,6,0),"-")</f>
        <v>-</v>
      </c>
      <c r="G47" s="212" t="str">
        <f>IFERROR(VLOOKUP($A47,'Виды деятельности'!$A$4:$J$216,7,0),"-")</f>
        <v>-</v>
      </c>
      <c r="H47" s="212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4" customFormat="1" ht="31.5" x14ac:dyDescent="0.25">
      <c r="A48" s="210" t="str">
        <f>CONCATENATE(B48,") ",'Виды деятельности'!$C$221)</f>
        <v>19) 1.2. ФОТ привлеченных специалистов</v>
      </c>
      <c r="B48" s="210">
        <v>19</v>
      </c>
      <c r="C48" s="135" t="str">
        <f>IFERROR(VLOOKUP($A48,'Виды деятельности'!$A$4:$J$216,2,0),"-")</f>
        <v>-</v>
      </c>
      <c r="D48" s="212" t="str">
        <f>IFERROR(VLOOKUP($A48,'Виды деятельности'!$A$4:$J$216,4,0),"-")</f>
        <v>-</v>
      </c>
      <c r="E48" s="212" t="str">
        <f>IFERROR(VLOOKUP($A48,'Виды деятельности'!$A$4:$J$216,5,0),"")</f>
        <v/>
      </c>
      <c r="F48" s="212" t="str">
        <f>IFERROR(VLOOKUP($A48,'Виды деятельности'!$A$4:$J$216,6,0),"-")</f>
        <v>-</v>
      </c>
      <c r="G48" s="212" t="str">
        <f>IFERROR(VLOOKUP($A48,'Виды деятельности'!$A$4:$J$216,7,0),"-")</f>
        <v>-</v>
      </c>
      <c r="H48" s="212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4" customFormat="1" ht="31.5" x14ac:dyDescent="0.25">
      <c r="A49" s="210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12" t="str">
        <f>IFERROR(VLOOKUP($A49,'Виды деятельности'!$A$4:$J$216,4,0),"-")</f>
        <v>-</v>
      </c>
      <c r="E49" s="212" t="str">
        <f>IFERROR(VLOOKUP($A49,'Виды деятельности'!$A$4:$J$216,5,0),"")</f>
        <v/>
      </c>
      <c r="F49" s="212" t="str">
        <f>IFERROR(VLOOKUP($A49,'Виды деятельности'!$A$4:$J$216,6,0),"-")</f>
        <v>-</v>
      </c>
      <c r="G49" s="212" t="str">
        <f>IFERROR(VLOOKUP($A49,'Виды деятельности'!$A$4:$J$216,7,0),"-")</f>
        <v>-</v>
      </c>
      <c r="H49" s="212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4" customFormat="1" ht="28.5" x14ac:dyDescent="0.25">
      <c r="A50" s="9"/>
      <c r="B50" s="9"/>
      <c r="C50" s="101"/>
      <c r="D50" s="27"/>
      <c r="E50" s="28" t="s">
        <v>39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3"/>
      <c r="N50" s="121">
        <f>SUM(J50:L50)</f>
        <v>0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7" customFormat="1" ht="15.75" x14ac:dyDescent="0.25">
      <c r="A51" s="210" t="str">
        <f>CONCATENATE(B51,") ",'Виды деятельности'!$C$222)</f>
        <v>1) 1.3. ФОТ АУП</v>
      </c>
      <c r="B51" s="216">
        <v>1</v>
      </c>
      <c r="C51" s="135" t="str">
        <f>IFERROR(VLOOKUP($A51,'Виды деятельности'!$A$4:$J$216,2,0),"-")</f>
        <v>-</v>
      </c>
      <c r="D51" s="212" t="str">
        <f>IFERROR(VLOOKUP($A51,'Виды деятельности'!$A$4:$J$216,4,0),"-")</f>
        <v>-</v>
      </c>
      <c r="E51" s="212" t="str">
        <f>IFERROR(VLOOKUP($A51,'Виды деятельности'!$A$4:$J$216,5,0),"")</f>
        <v/>
      </c>
      <c r="F51" s="212" t="str">
        <f>IFERROR(VLOOKUP($A51,'Виды деятельности'!$A$4:$J$216,6,0),"")</f>
        <v/>
      </c>
      <c r="G51" s="212" t="str">
        <f>IFERROR(VLOOKUP($A51,'Виды деятельности'!$A$4:$J$216,7,0),"-")</f>
        <v>-</v>
      </c>
      <c r="H51" s="212" t="str">
        <f>IFERROR(VLOOKUP($A51,'Виды деятельности'!$A$4:$J$216,8,0),"-")</f>
        <v>-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1"/>
      <c r="K51" s="141"/>
      <c r="L51" s="141"/>
      <c r="M51" s="140" t="str">
        <f>IFERROR(VLOOKUP($A51,'Виды деятельности'!$A$4:$J$216,10,0),"-")</f>
        <v>-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</row>
    <row r="52" spans="1:34" s="217" customFormat="1" ht="15.75" x14ac:dyDescent="0.25">
      <c r="A52" s="210" t="str">
        <f>CONCATENATE(B52,") ",'Виды деятельности'!$C$222)</f>
        <v>2) 1.3. ФОТ АУП</v>
      </c>
      <c r="B52" s="216">
        <v>2</v>
      </c>
      <c r="C52" s="135" t="str">
        <f>IFERROR(VLOOKUP($A52,'Виды деятельности'!$A$4:$J$216,2,0),"-")</f>
        <v>-</v>
      </c>
      <c r="D52" s="212" t="str">
        <f>IFERROR(VLOOKUP($A52,'Виды деятельности'!$A$4:$J$216,4,0),"-")</f>
        <v>-</v>
      </c>
      <c r="E52" s="212" t="str">
        <f>IFERROR(VLOOKUP($A52,'Виды деятельности'!$A$4:$J$216,5,0),"")</f>
        <v/>
      </c>
      <c r="F52" s="212" t="str">
        <f>IFERROR(VLOOKUP($A52,'Виды деятельности'!$A$4:$J$216,6,0),"")</f>
        <v/>
      </c>
      <c r="G52" s="212" t="str">
        <f>IFERROR(VLOOKUP($A52,'Виды деятельности'!$A$4:$J$216,7,0),"-")</f>
        <v>-</v>
      </c>
      <c r="H52" s="212" t="str">
        <f>IFERROR(VLOOKUP($A52,'Виды деятельности'!$A$4:$J$216,8,0),"-")</f>
        <v>-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1"/>
      <c r="K52" s="141"/>
      <c r="L52" s="141"/>
      <c r="M52" s="140" t="str">
        <f>IFERROR(VLOOKUP($A52,'Виды деятельности'!$A$4:$J$216,10,0),"-")</f>
        <v>-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</row>
    <row r="53" spans="1:34" s="217" customFormat="1" ht="15.75" x14ac:dyDescent="0.25">
      <c r="A53" s="210" t="str">
        <f>CONCATENATE(B53,") ",'Виды деятельности'!$C$222)</f>
        <v>3) 1.3. ФОТ АУП</v>
      </c>
      <c r="B53" s="216">
        <v>3</v>
      </c>
      <c r="C53" s="135" t="str">
        <f>IFERROR(VLOOKUP($A53,'Виды деятельности'!$A$4:$J$216,2,0),"-")</f>
        <v>-</v>
      </c>
      <c r="D53" s="212" t="str">
        <f>IFERROR(VLOOKUP($A53,'Виды деятельности'!$A$4:$J$216,4,0),"-")</f>
        <v>-</v>
      </c>
      <c r="E53" s="212" t="str">
        <f>IFERROR(VLOOKUP($A53,'Виды деятельности'!$A$4:$J$216,5,0),"")</f>
        <v/>
      </c>
      <c r="F53" s="212" t="str">
        <f>IFERROR(VLOOKUP($A53,'Виды деятельности'!$A$4:$J$216,6,0),"-")</f>
        <v>-</v>
      </c>
      <c r="G53" s="212" t="str">
        <f>IFERROR(VLOOKUP($A53,'Виды деятельности'!$A$4:$J$216,7,0),"-")</f>
        <v>-</v>
      </c>
      <c r="H53" s="212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</row>
    <row r="54" spans="1:34" s="217" customFormat="1" ht="15.75" x14ac:dyDescent="0.25">
      <c r="A54" s="210" t="str">
        <f>CONCATENATE(B54,") ",'Виды деятельности'!$C$222)</f>
        <v>4) 1.3. ФОТ АУП</v>
      </c>
      <c r="B54" s="216">
        <v>4</v>
      </c>
      <c r="C54" s="135" t="str">
        <f>IFERROR(VLOOKUP($A54,'Виды деятельности'!$A$4:$J$216,2,0),"-")</f>
        <v>-</v>
      </c>
      <c r="D54" s="212" t="str">
        <f>IFERROR(VLOOKUP($A54,'Виды деятельности'!$A$4:$J$216,4,0),"-")</f>
        <v>-</v>
      </c>
      <c r="E54" s="212" t="str">
        <f>IFERROR(VLOOKUP($A54,'Виды деятельности'!$A$4:$J$216,5,0),"")</f>
        <v/>
      </c>
      <c r="F54" s="212" t="str">
        <f>IFERROR(VLOOKUP($A54,'Виды деятельности'!$A$4:$J$216,6,0),"-")</f>
        <v>-</v>
      </c>
      <c r="G54" s="212" t="str">
        <f>IFERROR(VLOOKUP($A54,'Виды деятельности'!$A$4:$J$216,7,0),"-")</f>
        <v>-</v>
      </c>
      <c r="H54" s="212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</row>
    <row r="55" spans="1:34" s="217" customFormat="1" ht="15.75" x14ac:dyDescent="0.25">
      <c r="A55" s="210" t="str">
        <f>CONCATENATE(B55,") ",'Виды деятельности'!$C$222)</f>
        <v>5) 1.3. ФОТ АУП</v>
      </c>
      <c r="B55" s="216">
        <v>5</v>
      </c>
      <c r="C55" s="135" t="str">
        <f>IFERROR(VLOOKUP($A55,'Виды деятельности'!$A$4:$J$216,2,0),"-")</f>
        <v>-</v>
      </c>
      <c r="D55" s="212" t="str">
        <f>IFERROR(VLOOKUP($A55,'Виды деятельности'!$A$4:$J$216,4,0),"-")</f>
        <v>-</v>
      </c>
      <c r="E55" s="212" t="str">
        <f>IFERROR(VLOOKUP($A55,'Виды деятельности'!$A$4:$J$216,5,0),"")</f>
        <v/>
      </c>
      <c r="F55" s="212" t="str">
        <f>IFERROR(VLOOKUP($A55,'Виды деятельности'!$A$4:$J$216,6,0),"-")</f>
        <v>-</v>
      </c>
      <c r="G55" s="212" t="str">
        <f>IFERROR(VLOOKUP($A55,'Виды деятельности'!$A$4:$J$216,7,0),"-")</f>
        <v>-</v>
      </c>
      <c r="H55" s="212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</row>
    <row r="56" spans="1:34" s="217" customFormat="1" ht="15.75" x14ac:dyDescent="0.25">
      <c r="A56" s="210" t="str">
        <f>CONCATENATE(B56,") ",'Виды деятельности'!$C$222)</f>
        <v>6) 1.3. ФОТ АУП</v>
      </c>
      <c r="B56" s="216">
        <v>6</v>
      </c>
      <c r="C56" s="135" t="str">
        <f>IFERROR(VLOOKUP($A56,'Виды деятельности'!$A$4:$J$216,2,0),"-")</f>
        <v>-</v>
      </c>
      <c r="D56" s="212" t="str">
        <f>IFERROR(VLOOKUP($A56,'Виды деятельности'!$A$4:$J$216,4,0),"-")</f>
        <v>-</v>
      </c>
      <c r="E56" s="212" t="str">
        <f>IFERROR(VLOOKUP($A56,'Виды деятельности'!$A$4:$J$216,5,0),"")</f>
        <v/>
      </c>
      <c r="F56" s="212" t="str">
        <f>IFERROR(VLOOKUP($A56,'Виды деятельности'!$A$4:$J$216,6,0),"-")</f>
        <v>-</v>
      </c>
      <c r="G56" s="212" t="str">
        <f>IFERROR(VLOOKUP($A56,'Виды деятельности'!$A$4:$J$216,7,0),"-")</f>
        <v>-</v>
      </c>
      <c r="H56" s="212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</row>
    <row r="57" spans="1:34" s="217" customFormat="1" ht="15.75" x14ac:dyDescent="0.25">
      <c r="A57" s="210" t="str">
        <f>CONCATENATE(B57,") ",'Виды деятельности'!$C$222)</f>
        <v>7) 1.3. ФОТ АУП</v>
      </c>
      <c r="B57" s="216">
        <v>7</v>
      </c>
      <c r="C57" s="135" t="str">
        <f>IFERROR(VLOOKUP($A57,'Виды деятельности'!$A$4:$J$216,2,0),"-")</f>
        <v>-</v>
      </c>
      <c r="D57" s="212" t="str">
        <f>IFERROR(VLOOKUP($A57,'Виды деятельности'!$A$4:$J$216,4,0),"-")</f>
        <v>-</v>
      </c>
      <c r="E57" s="212" t="str">
        <f>IFERROR(VLOOKUP($A57,'Виды деятельности'!$A$4:$J$216,5,0),"")</f>
        <v/>
      </c>
      <c r="F57" s="212" t="str">
        <f>IFERROR(VLOOKUP($A57,'Виды деятельности'!$A$4:$J$216,6,0),"-")</f>
        <v>-</v>
      </c>
      <c r="G57" s="212" t="str">
        <f>IFERROR(VLOOKUP($A57,'Виды деятельности'!$A$4:$J$216,7,0),"-")</f>
        <v>-</v>
      </c>
      <c r="H57" s="212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</row>
    <row r="58" spans="1:34" s="217" customFormat="1" ht="15.75" x14ac:dyDescent="0.25">
      <c r="A58" s="210" t="str">
        <f>CONCATENATE(B58,") ",'Виды деятельности'!$C$222)</f>
        <v>8) 1.3. ФОТ АУП</v>
      </c>
      <c r="B58" s="216">
        <v>8</v>
      </c>
      <c r="C58" s="135" t="str">
        <f>IFERROR(VLOOKUP($A58,'Виды деятельности'!$A$4:$J$216,2,0),"-")</f>
        <v>-</v>
      </c>
      <c r="D58" s="212" t="str">
        <f>IFERROR(VLOOKUP($A58,'Виды деятельности'!$A$4:$J$216,4,0),"-")</f>
        <v>-</v>
      </c>
      <c r="E58" s="212" t="str">
        <f>IFERROR(VLOOKUP($A58,'Виды деятельности'!$A$4:$J$216,5,0),"")</f>
        <v/>
      </c>
      <c r="F58" s="212" t="str">
        <f>IFERROR(VLOOKUP($A58,'Виды деятельности'!$A$4:$J$216,6,0),"-")</f>
        <v>-</v>
      </c>
      <c r="G58" s="212" t="str">
        <f>IFERROR(VLOOKUP($A58,'Виды деятельности'!$A$4:$J$216,7,0),"-")</f>
        <v>-</v>
      </c>
      <c r="H58" s="212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</row>
    <row r="59" spans="1:34" s="217" customFormat="1" ht="15.75" x14ac:dyDescent="0.25">
      <c r="A59" s="210" t="str">
        <f>CONCATENATE(B59,") ",'Виды деятельности'!$C$222)</f>
        <v>9) 1.3. ФОТ АУП</v>
      </c>
      <c r="B59" s="216">
        <v>9</v>
      </c>
      <c r="C59" s="135" t="str">
        <f>IFERROR(VLOOKUP($A59,'Виды деятельности'!$A$4:$J$216,2,0),"-")</f>
        <v>-</v>
      </c>
      <c r="D59" s="212" t="str">
        <f>IFERROR(VLOOKUP($A59,'Виды деятельности'!$A$4:$J$216,4,0),"-")</f>
        <v>-</v>
      </c>
      <c r="E59" s="212" t="str">
        <f>IFERROR(VLOOKUP($A59,'Виды деятельности'!$A$4:$J$216,5,0),"")</f>
        <v/>
      </c>
      <c r="F59" s="212" t="str">
        <f>IFERROR(VLOOKUP($A59,'Виды деятельности'!$A$4:$J$216,6,0),"-")</f>
        <v>-</v>
      </c>
      <c r="G59" s="212" t="str">
        <f>IFERROR(VLOOKUP($A59,'Виды деятельности'!$A$4:$J$216,7,0),"-")</f>
        <v>-</v>
      </c>
      <c r="H59" s="212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</row>
    <row r="60" spans="1:34" s="217" customFormat="1" ht="15.75" x14ac:dyDescent="0.25">
      <c r="A60" s="210" t="str">
        <f>CONCATENATE(B60,") ",'Виды деятельности'!$C$222)</f>
        <v>10) 1.3. ФОТ АУП</v>
      </c>
      <c r="B60" s="216">
        <v>10</v>
      </c>
      <c r="C60" s="135" t="str">
        <f>IFERROR(VLOOKUP($A60,'Виды деятельности'!$A$4:$J$216,2,0),"-")</f>
        <v>-</v>
      </c>
      <c r="D60" s="212" t="str">
        <f>IFERROR(VLOOKUP($A60,'Виды деятельности'!$A$4:$J$216,4,0),"-")</f>
        <v>-</v>
      </c>
      <c r="E60" s="212" t="str">
        <f>IFERROR(VLOOKUP($A60,'Виды деятельности'!$A$4:$J$216,5,0),"")</f>
        <v/>
      </c>
      <c r="F60" s="212" t="str">
        <f>IFERROR(VLOOKUP($A60,'Виды деятельности'!$A$4:$J$216,6,0),"-")</f>
        <v>-</v>
      </c>
      <c r="G60" s="212" t="str">
        <f>IFERROR(VLOOKUP($A60,'Виды деятельности'!$A$4:$J$216,7,0),"-")</f>
        <v>-</v>
      </c>
      <c r="H60" s="212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</row>
    <row r="61" spans="1:34" s="217" customFormat="1" ht="15.75" x14ac:dyDescent="0.25">
      <c r="A61" s="210" t="str">
        <f>CONCATENATE(B61,") ",'Виды деятельности'!$C$222)</f>
        <v>11) 1.3. ФОТ АУП</v>
      </c>
      <c r="B61" s="216">
        <v>11</v>
      </c>
      <c r="C61" s="135" t="str">
        <f>IFERROR(VLOOKUP($A61,'Виды деятельности'!$A$4:$J$216,2,0),"-")</f>
        <v>-</v>
      </c>
      <c r="D61" s="212" t="str">
        <f>IFERROR(VLOOKUP($A61,'Виды деятельности'!$A$4:$J$216,4,0),"-")</f>
        <v>-</v>
      </c>
      <c r="E61" s="212" t="str">
        <f>IFERROR(VLOOKUP($A61,'Виды деятельности'!$A$4:$J$216,5,0),"")</f>
        <v/>
      </c>
      <c r="F61" s="212" t="str">
        <f>IFERROR(VLOOKUP($A61,'Виды деятельности'!$A$4:$J$216,6,0),"-")</f>
        <v>-</v>
      </c>
      <c r="G61" s="212" t="str">
        <f>IFERROR(VLOOKUP($A61,'Виды деятельности'!$A$4:$J$216,7,0),"-")</f>
        <v>-</v>
      </c>
      <c r="H61" s="212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</row>
    <row r="62" spans="1:34" s="217" customFormat="1" ht="15.75" x14ac:dyDescent="0.25">
      <c r="A62" s="210" t="str">
        <f>CONCATENATE(B62,") ",'Виды деятельности'!$C$222)</f>
        <v>12) 1.3. ФОТ АУП</v>
      </c>
      <c r="B62" s="216">
        <v>12</v>
      </c>
      <c r="C62" s="135" t="str">
        <f>IFERROR(VLOOKUP($A62,'Виды деятельности'!$A$4:$J$216,2,0),"-")</f>
        <v>-</v>
      </c>
      <c r="D62" s="212" t="str">
        <f>IFERROR(VLOOKUP($A62,'Виды деятельности'!$A$4:$J$216,4,0),"-")</f>
        <v>-</v>
      </c>
      <c r="E62" s="212" t="str">
        <f>IFERROR(VLOOKUP($A62,'Виды деятельности'!$A$4:$J$216,5,0),"")</f>
        <v/>
      </c>
      <c r="F62" s="212" t="str">
        <f>IFERROR(VLOOKUP($A62,'Виды деятельности'!$A$4:$J$216,6,0),"-")</f>
        <v>-</v>
      </c>
      <c r="G62" s="212" t="str">
        <f>IFERROR(VLOOKUP($A62,'Виды деятельности'!$A$4:$J$216,7,0),"-")</f>
        <v>-</v>
      </c>
      <c r="H62" s="212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</row>
    <row r="63" spans="1:34" s="217" customFormat="1" ht="15.75" x14ac:dyDescent="0.25">
      <c r="A63" s="210" t="str">
        <f>CONCATENATE(B63,") ",'Виды деятельности'!$C$222)</f>
        <v>13) 1.3. ФОТ АУП</v>
      </c>
      <c r="B63" s="216">
        <v>13</v>
      </c>
      <c r="C63" s="135" t="str">
        <f>IFERROR(VLOOKUP($A63,'Виды деятельности'!$A$4:$J$216,2,0),"-")</f>
        <v>-</v>
      </c>
      <c r="D63" s="212" t="str">
        <f>IFERROR(VLOOKUP($A63,'Виды деятельности'!$A$4:$J$216,4,0),"-")</f>
        <v>-</v>
      </c>
      <c r="E63" s="212" t="str">
        <f>IFERROR(VLOOKUP($A63,'Виды деятельности'!$A$4:$J$216,5,0),"")</f>
        <v/>
      </c>
      <c r="F63" s="212" t="str">
        <f>IFERROR(VLOOKUP($A63,'Виды деятельности'!$A$4:$J$216,6,0),"-")</f>
        <v>-</v>
      </c>
      <c r="G63" s="212" t="str">
        <f>IFERROR(VLOOKUP($A63,'Виды деятельности'!$A$4:$J$216,7,0),"-")</f>
        <v>-</v>
      </c>
      <c r="H63" s="212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</row>
    <row r="64" spans="1:34" s="217" customFormat="1" ht="15.75" x14ac:dyDescent="0.25">
      <c r="A64" s="210" t="str">
        <f>CONCATENATE(B64,") ",'Виды деятельности'!$C$222)</f>
        <v>14) 1.3. ФОТ АУП</v>
      </c>
      <c r="B64" s="216">
        <v>14</v>
      </c>
      <c r="C64" s="135" t="str">
        <f>IFERROR(VLOOKUP($A64,'Виды деятельности'!$A$4:$J$216,2,0),"-")</f>
        <v>-</v>
      </c>
      <c r="D64" s="212" t="str">
        <f>IFERROR(VLOOKUP($A64,'Виды деятельности'!$A$4:$J$216,4,0),"-")</f>
        <v>-</v>
      </c>
      <c r="E64" s="212" t="str">
        <f>IFERROR(VLOOKUP($A64,'Виды деятельности'!$A$4:$J$216,5,0),"")</f>
        <v/>
      </c>
      <c r="F64" s="212" t="str">
        <f>IFERROR(VLOOKUP($A64,'Виды деятельности'!$A$4:$J$216,6,0),"-")</f>
        <v>-</v>
      </c>
      <c r="G64" s="212" t="str">
        <f>IFERROR(VLOOKUP($A64,'Виды деятельности'!$A$4:$J$216,7,0),"-")</f>
        <v>-</v>
      </c>
      <c r="H64" s="212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</row>
    <row r="65" spans="1:34" s="217" customFormat="1" ht="15.75" x14ac:dyDescent="0.25">
      <c r="A65" s="210" t="str">
        <f>CONCATENATE(B65,") ",'Виды деятельности'!$C$222)</f>
        <v>15) 1.3. ФОТ АУП</v>
      </c>
      <c r="B65" s="216">
        <v>15</v>
      </c>
      <c r="C65" s="135" t="str">
        <f>IFERROR(VLOOKUP($A65,'Виды деятельности'!$A$4:$J$216,2,0),"-")</f>
        <v>-</v>
      </c>
      <c r="D65" s="212" t="str">
        <f>IFERROR(VLOOKUP($A65,'Виды деятельности'!$A$4:$J$216,4,0),"-")</f>
        <v>-</v>
      </c>
      <c r="E65" s="212" t="str">
        <f>IFERROR(VLOOKUP($A65,'Виды деятельности'!$A$4:$J$216,5,0),"")</f>
        <v/>
      </c>
      <c r="F65" s="212" t="str">
        <f>IFERROR(VLOOKUP($A65,'Виды деятельности'!$A$4:$J$216,6,0),"-")</f>
        <v>-</v>
      </c>
      <c r="G65" s="212" t="str">
        <f>IFERROR(VLOOKUP($A65,'Виды деятельности'!$A$4:$J$216,7,0),"-")</f>
        <v>-</v>
      </c>
      <c r="H65" s="212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</row>
    <row r="66" spans="1:34" s="217" customFormat="1" ht="15.75" x14ac:dyDescent="0.25">
      <c r="A66" s="210" t="str">
        <f>CONCATENATE(B66,") ",'Виды деятельности'!$C$222)</f>
        <v>16) 1.3. ФОТ АУП</v>
      </c>
      <c r="B66" s="216">
        <v>16</v>
      </c>
      <c r="C66" s="135" t="str">
        <f>IFERROR(VLOOKUP($A66,'Виды деятельности'!$A$4:$J$216,2,0),"-")</f>
        <v>-</v>
      </c>
      <c r="D66" s="212" t="str">
        <f>IFERROR(VLOOKUP($A66,'Виды деятельности'!$A$4:$J$216,4,0),"-")</f>
        <v>-</v>
      </c>
      <c r="E66" s="212" t="str">
        <f>IFERROR(VLOOKUP($A66,'Виды деятельности'!$A$4:$J$216,5,0),"")</f>
        <v/>
      </c>
      <c r="F66" s="212" t="str">
        <f>IFERROR(VLOOKUP($A66,'Виды деятельности'!$A$4:$J$216,6,0),"-")</f>
        <v>-</v>
      </c>
      <c r="G66" s="212" t="str">
        <f>IFERROR(VLOOKUP($A66,'Виды деятельности'!$A$4:$J$216,7,0),"-")</f>
        <v>-</v>
      </c>
      <c r="H66" s="212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</row>
    <row r="67" spans="1:34" s="214" customFormat="1" ht="15.75" x14ac:dyDescent="0.25">
      <c r="A67" s="210" t="str">
        <f>CONCATENATE(B67,") ",'Виды деятельности'!$C$222)</f>
        <v>17) 1.3. ФОТ АУП</v>
      </c>
      <c r="B67" s="216">
        <v>17</v>
      </c>
      <c r="C67" s="135" t="str">
        <f>IFERROR(VLOOKUP($A67,'Виды деятельности'!$A$4:$J$216,2,0),"-")</f>
        <v>-</v>
      </c>
      <c r="D67" s="212" t="str">
        <f>IFERROR(VLOOKUP($A67,'Виды деятельности'!$A$4:$J$216,4,0),"-")</f>
        <v>-</v>
      </c>
      <c r="E67" s="212" t="str">
        <f>IFERROR(VLOOKUP($A67,'Виды деятельности'!$A$4:$J$216,5,0),"")</f>
        <v/>
      </c>
      <c r="F67" s="212" t="str">
        <f>IFERROR(VLOOKUP($A67,'Виды деятельности'!$A$4:$J$216,6,0),"-")</f>
        <v>-</v>
      </c>
      <c r="G67" s="212" t="str">
        <f>IFERROR(VLOOKUP($A67,'Виды деятельности'!$A$4:$J$216,7,0),"-")</f>
        <v>-</v>
      </c>
      <c r="H67" s="212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4" customFormat="1" ht="15.75" x14ac:dyDescent="0.25">
      <c r="A68" s="210" t="str">
        <f>CONCATENATE(B68,") ",'Виды деятельности'!$C$222)</f>
        <v>18) 1.3. ФОТ АУП</v>
      </c>
      <c r="B68" s="216">
        <v>18</v>
      </c>
      <c r="C68" s="135" t="str">
        <f>IFERROR(VLOOKUP($A68,'Виды деятельности'!$A$4:$J$216,2,0),"-")</f>
        <v>-</v>
      </c>
      <c r="D68" s="212" t="str">
        <f>IFERROR(VLOOKUP($A68,'Виды деятельности'!$A$4:$J$216,4,0),"-")</f>
        <v>-</v>
      </c>
      <c r="E68" s="212" t="str">
        <f>IFERROR(VLOOKUP($A68,'Виды деятельности'!$A$4:$J$216,5,0),"")</f>
        <v/>
      </c>
      <c r="F68" s="212" t="str">
        <f>IFERROR(VLOOKUP($A68,'Виды деятельности'!$A$4:$J$216,6,0),"-")</f>
        <v>-</v>
      </c>
      <c r="G68" s="212" t="str">
        <f>IFERROR(VLOOKUP($A68,'Виды деятельности'!$A$4:$J$216,7,0),"-")</f>
        <v>-</v>
      </c>
      <c r="H68" s="212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4" customFormat="1" ht="15.75" x14ac:dyDescent="0.25">
      <c r="A69" s="210" t="str">
        <f>CONCATENATE(B69,") ",'Виды деятельности'!$C$222)</f>
        <v>19) 1.3. ФОТ АУП</v>
      </c>
      <c r="B69" s="216">
        <v>19</v>
      </c>
      <c r="C69" s="135" t="str">
        <f>IFERROR(VLOOKUP($A69,'Виды деятельности'!$A$4:$J$216,2,0),"-")</f>
        <v>-</v>
      </c>
      <c r="D69" s="212" t="str">
        <f>IFERROR(VLOOKUP($A69,'Виды деятельности'!$A$4:$J$216,4,0),"-")</f>
        <v>-</v>
      </c>
      <c r="E69" s="212" t="str">
        <f>IFERROR(VLOOKUP($A69,'Виды деятельности'!$A$4:$J$216,5,0),"")</f>
        <v/>
      </c>
      <c r="F69" s="212" t="str">
        <f>IFERROR(VLOOKUP($A69,'Виды деятельности'!$A$4:$J$216,6,0),"-")</f>
        <v>-</v>
      </c>
      <c r="G69" s="212" t="str">
        <f>IFERROR(VLOOKUP($A69,'Виды деятельности'!$A$4:$J$216,7,0),"-")</f>
        <v>-</v>
      </c>
      <c r="H69" s="212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4" customFormat="1" ht="15.75" x14ac:dyDescent="0.25">
      <c r="A70" s="210" t="str">
        <f>CONCATENATE(B70,") ",'Виды деятельности'!$C$222)</f>
        <v>20) 1.3. ФОТ АУП</v>
      </c>
      <c r="B70" s="216">
        <v>20</v>
      </c>
      <c r="C70" s="135" t="str">
        <f>IFERROR(VLOOKUP($A70,'Виды деятельности'!$A$4:$J$216,2,0),"-")</f>
        <v>-</v>
      </c>
      <c r="D70" s="212" t="str">
        <f>IFERROR(VLOOKUP($A70,'Виды деятельности'!$A$4:$J$216,4,0),"-")</f>
        <v>-</v>
      </c>
      <c r="E70" s="212" t="str">
        <f>IFERROR(VLOOKUP($A70,'Виды деятельности'!$A$4:$J$216,5,0),"")</f>
        <v/>
      </c>
      <c r="F70" s="212" t="str">
        <f>IFERROR(VLOOKUP($A70,'Виды деятельности'!$A$4:$J$216,6,0),"-")</f>
        <v>-</v>
      </c>
      <c r="G70" s="212" t="str">
        <f>IFERROR(VLOOKUP($A70,'Виды деятельности'!$A$4:$J$216,7,0),"-")</f>
        <v>-</v>
      </c>
      <c r="H70" s="212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4" customFormat="1" ht="31.5" x14ac:dyDescent="0.25">
      <c r="A71" s="9"/>
      <c r="B71" s="9"/>
      <c r="C71" s="102"/>
      <c r="D71" s="34"/>
      <c r="E71" s="35" t="s">
        <v>34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5"/>
      <c r="N71" s="125">
        <f>SUM(J71:L71)</f>
        <v>0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13" customFormat="1" ht="15.75" x14ac:dyDescent="0.25">
      <c r="A72" s="210" t="str">
        <f>CONCATENATE(B72,") ",'Виды деятельности'!$C$223)</f>
        <v xml:space="preserve">1) 2. Материальные затраты </v>
      </c>
      <c r="B72" s="210">
        <v>1</v>
      </c>
      <c r="C72" s="135" t="str">
        <f>IFERROR(VLOOKUP($A72,'Виды деятельности'!$A$4:$J$216,2,0),"-")</f>
        <v>-</v>
      </c>
      <c r="D72" s="212" t="str">
        <f>IFERROR(VLOOKUP($A72,'Виды деятельности'!$A$4:$J$216,4,0),"-")</f>
        <v>-</v>
      </c>
      <c r="E72" s="212" t="str">
        <f>IFERROR(VLOOKUP($A72,'Виды деятельности'!$A$4:$J$216,5,0),"")</f>
        <v/>
      </c>
      <c r="F72" s="212" t="str">
        <f>IFERROR(VLOOKUP($A72,'Виды деятельности'!$A$4:$J$216,6,0),"")</f>
        <v/>
      </c>
      <c r="G72" s="212" t="str">
        <f>IFERROR(VLOOKUP($A72,'Виды деятельности'!$A$4:$J$216,7,0),"-")</f>
        <v>-</v>
      </c>
      <c r="H72" s="212" t="str">
        <f>IFERROR(VLOOKUP($A72,'Виды деятельности'!$A$4:$J$216,8,0),"-")</f>
        <v>-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9"/>
      <c r="K72" s="139"/>
      <c r="L72" s="139"/>
      <c r="M72" s="140" t="str">
        <f>IFERROR(VLOOKUP($A72,'Виды деятельности'!$A$4:$J$216,10,0),"-")</f>
        <v>-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</row>
    <row r="73" spans="1:34" s="214" customFormat="1" ht="15.75" x14ac:dyDescent="0.25">
      <c r="A73" s="210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>-</v>
      </c>
      <c r="D73" s="212" t="str">
        <f>IFERROR(VLOOKUP($A73,'Виды деятельности'!$A$4:$J$216,4,0),"-")</f>
        <v>-</v>
      </c>
      <c r="E73" s="212" t="str">
        <f>IFERROR(VLOOKUP($A73,'Виды деятельности'!$A$4:$J$216,5,0),"")</f>
        <v/>
      </c>
      <c r="F73" s="212" t="str">
        <f>IFERROR(VLOOKUP($A73,'Виды деятельности'!$A$4:$J$216,6,0),"")</f>
        <v/>
      </c>
      <c r="G73" s="212" t="str">
        <f>IFERROR(VLOOKUP($A73,'Виды деятельности'!$A$4:$J$216,7,0),"-")</f>
        <v>-</v>
      </c>
      <c r="H73" s="212" t="str">
        <f>IFERROR(VLOOKUP($A73,'Виды деятельности'!$A$4:$J$216,8,0),"-")</f>
        <v>-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9"/>
      <c r="K73" s="139"/>
      <c r="L73" s="139"/>
      <c r="M73" s="140" t="str">
        <f>IFERROR(VLOOKUP($A73,'Виды деятельности'!$A$4:$J$216,10,0),"-")</f>
        <v>-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13" customFormat="1" ht="15.75" x14ac:dyDescent="0.25">
      <c r="A74" s="210" t="str">
        <f>CONCATENATE(B74,") ",'Виды деятельности'!$C$223)</f>
        <v xml:space="preserve">3) 2. Материальные затраты </v>
      </c>
      <c r="B74" s="210">
        <v>3</v>
      </c>
      <c r="C74" s="135" t="str">
        <f>IFERROR(VLOOKUP($A74,'Виды деятельности'!$A$4:$J$216,2,0),"-")</f>
        <v>-</v>
      </c>
      <c r="D74" s="212" t="str">
        <f>IFERROR(VLOOKUP($A74,'Виды деятельности'!$A$4:$J$216,4,0),"-")</f>
        <v>-</v>
      </c>
      <c r="E74" s="212" t="str">
        <f>IFERROR(VLOOKUP($A74,'Виды деятельности'!$A$4:$J$216,5,0),"")</f>
        <v/>
      </c>
      <c r="F74" s="212" t="str">
        <f>IFERROR(VLOOKUP($A74,'Виды деятельности'!$A$4:$J$216,6,0),"")</f>
        <v/>
      </c>
      <c r="G74" s="212" t="str">
        <f>IFERROR(VLOOKUP($A74,'Виды деятельности'!$A$4:$J$216,7,0),"-")</f>
        <v>-</v>
      </c>
      <c r="H74" s="212" t="str">
        <f>IFERROR(VLOOKUP($A74,'Виды деятельности'!$A$4:$J$216,8,0),"-")</f>
        <v>-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9"/>
      <c r="K74" s="139"/>
      <c r="L74" s="139"/>
      <c r="M74" s="140" t="str">
        <f>IFERROR(VLOOKUP($A74,'Виды деятельности'!$A$4:$J$216,10,0),"-")</f>
        <v>-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</row>
    <row r="75" spans="1:34" s="214" customFormat="1" ht="15.75" x14ac:dyDescent="0.25">
      <c r="A75" s="210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>-</v>
      </c>
      <c r="D75" s="212" t="str">
        <f>IFERROR(VLOOKUP($A75,'Виды деятельности'!$A$4:$J$216,4,0),"-")</f>
        <v>-</v>
      </c>
      <c r="E75" s="212" t="str">
        <f>IFERROR(VLOOKUP($A75,'Виды деятельности'!$A$4:$J$216,5,0),"")</f>
        <v/>
      </c>
      <c r="F75" s="212" t="str">
        <f>IFERROR(VLOOKUP($A75,'Виды деятельности'!$A$4:$J$216,6,0),"")</f>
        <v/>
      </c>
      <c r="G75" s="212" t="str">
        <f>IFERROR(VLOOKUP($A75,'Виды деятельности'!$A$4:$J$216,7,0),"-")</f>
        <v>-</v>
      </c>
      <c r="H75" s="212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9"/>
      <c r="K75" s="139"/>
      <c r="L75" s="139"/>
      <c r="M75" s="140" t="str">
        <f>IFERROR(VLOOKUP($A75,'Виды деятельности'!$A$4:$J$216,10,0),"-")</f>
        <v>-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13" customFormat="1" ht="15.75" x14ac:dyDescent="0.25">
      <c r="A76" s="210" t="str">
        <f>CONCATENATE(B76,") ",'Виды деятельности'!$C$223)</f>
        <v xml:space="preserve">5) 2. Материальные затраты </v>
      </c>
      <c r="B76" s="210">
        <v>5</v>
      </c>
      <c r="C76" s="135" t="str">
        <f>IFERROR(VLOOKUP($A76,'Виды деятельности'!$A$4:$J$216,2,0),"-")</f>
        <v>-</v>
      </c>
      <c r="D76" s="212" t="str">
        <f>IFERROR(VLOOKUP($A76,'Виды деятельности'!$A$4:$J$216,4,0),"-")</f>
        <v>-</v>
      </c>
      <c r="E76" s="212" t="str">
        <f>IFERROR(VLOOKUP($A76,'Виды деятельности'!$A$4:$J$216,5,0),"")</f>
        <v/>
      </c>
      <c r="F76" s="212" t="str">
        <f>IFERROR(VLOOKUP($A76,'Виды деятельности'!$A$4:$J$216,6,0),"")</f>
        <v/>
      </c>
      <c r="G76" s="212" t="str">
        <f>IFERROR(VLOOKUP($A76,'Виды деятельности'!$A$4:$J$216,7,0),"-")</f>
        <v>-</v>
      </c>
      <c r="H76" s="212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9"/>
      <c r="K76" s="139"/>
      <c r="L76" s="139"/>
      <c r="M76" s="140" t="str">
        <f>IFERROR(VLOOKUP($A76,'Виды деятельности'!$A$4:$J$216,10,0),"-")</f>
        <v>-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</row>
    <row r="77" spans="1:34" s="214" customFormat="1" ht="15.75" x14ac:dyDescent="0.25">
      <c r="A77" s="210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-</v>
      </c>
      <c r="D77" s="212" t="str">
        <f>IFERROR(VLOOKUP($A77,'Виды деятельности'!$A$4:$J$216,4,0),"-")</f>
        <v>-</v>
      </c>
      <c r="E77" s="212" t="str">
        <f>IFERROR(VLOOKUP($A77,'Виды деятельности'!$A$4:$J$216,5,0),"")</f>
        <v/>
      </c>
      <c r="F77" s="212" t="str">
        <f>IFERROR(VLOOKUP($A77,'Виды деятельности'!$A$4:$J$216,6,0),"")</f>
        <v/>
      </c>
      <c r="G77" s="212" t="str">
        <f>IFERROR(VLOOKUP($A77,'Виды деятельности'!$A$4:$J$216,7,0),"-")</f>
        <v>-</v>
      </c>
      <c r="H77" s="212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9"/>
      <c r="K77" s="139"/>
      <c r="L77" s="139"/>
      <c r="M77" s="140" t="str">
        <f>IFERROR(VLOOKUP($A77,'Виды деятельности'!$A$4:$J$216,10,0),"-")</f>
        <v>-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13" customFormat="1" ht="15.75" x14ac:dyDescent="0.25">
      <c r="A78" s="210" t="str">
        <f>CONCATENATE(B78,") ",'Виды деятельности'!$C$223)</f>
        <v xml:space="preserve">7) 2. Материальные затраты </v>
      </c>
      <c r="B78" s="210">
        <v>7</v>
      </c>
      <c r="C78" s="135" t="str">
        <f>IFERROR(VLOOKUP($A78,'Виды деятельности'!$A$4:$J$216,2,0),"-")</f>
        <v>-</v>
      </c>
      <c r="D78" s="212" t="str">
        <f>IFERROR(VLOOKUP($A78,'Виды деятельности'!$A$4:$J$216,4,0),"-")</f>
        <v>-</v>
      </c>
      <c r="E78" s="212" t="str">
        <f>IFERROR(VLOOKUP($A78,'Виды деятельности'!$A$4:$J$216,5,0),"")</f>
        <v/>
      </c>
      <c r="F78" s="212" t="str">
        <f>IFERROR(VLOOKUP($A78,'Виды деятельности'!$A$4:$J$216,6,0),"")</f>
        <v/>
      </c>
      <c r="G78" s="212" t="str">
        <f>IFERROR(VLOOKUP($A78,'Виды деятельности'!$A$4:$J$216,7,0),"-")</f>
        <v>-</v>
      </c>
      <c r="H78" s="212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9"/>
      <c r="K78" s="139"/>
      <c r="L78" s="139"/>
      <c r="M78" s="140" t="str">
        <f>IFERROR(VLOOKUP($A78,'Виды деятельности'!$A$4:$J$216,10,0),"-")</f>
        <v>-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</row>
    <row r="79" spans="1:34" s="214" customFormat="1" ht="15.75" x14ac:dyDescent="0.25">
      <c r="A79" s="210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-</v>
      </c>
      <c r="D79" s="212" t="str">
        <f>IFERROR(VLOOKUP($A79,'Виды деятельности'!$A$4:$J$216,4,0),"-")</f>
        <v>-</v>
      </c>
      <c r="E79" s="212" t="str">
        <f>IFERROR(VLOOKUP($A79,'Виды деятельности'!$A$4:$J$216,5,0),"")</f>
        <v/>
      </c>
      <c r="F79" s="212" t="str">
        <f>IFERROR(VLOOKUP($A79,'Виды деятельности'!$A$4:$J$216,6,0),"")</f>
        <v/>
      </c>
      <c r="G79" s="212" t="str">
        <f>IFERROR(VLOOKUP($A79,'Виды деятельности'!$A$4:$J$216,7,0),"-")</f>
        <v>-</v>
      </c>
      <c r="H79" s="212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9"/>
      <c r="K79" s="139"/>
      <c r="L79" s="139"/>
      <c r="M79" s="140" t="str">
        <f>IFERROR(VLOOKUP($A79,'Виды деятельности'!$A$4:$J$216,10,0),"-")</f>
        <v>-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13" customFormat="1" ht="15.75" x14ac:dyDescent="0.25">
      <c r="A80" s="210" t="str">
        <f>CONCATENATE(B80,") ",'Виды деятельности'!$C$223)</f>
        <v xml:space="preserve">9) 2. Материальные затраты </v>
      </c>
      <c r="B80" s="210">
        <v>9</v>
      </c>
      <c r="C80" s="135" t="str">
        <f>IFERROR(VLOOKUP($A80,'Виды деятельности'!$A$4:$J$216,2,0),"-")</f>
        <v>-</v>
      </c>
      <c r="D80" s="212" t="str">
        <f>IFERROR(VLOOKUP($A80,'Виды деятельности'!$A$4:$J$216,4,0),"-")</f>
        <v>-</v>
      </c>
      <c r="E80" s="212" t="str">
        <f>IFERROR(VLOOKUP($A80,'Виды деятельности'!$A$4:$J$216,5,0),"")</f>
        <v/>
      </c>
      <c r="F80" s="212" t="str">
        <f>IFERROR(VLOOKUP($A80,'Виды деятельности'!$A$4:$J$216,6,0),"-")</f>
        <v>-</v>
      </c>
      <c r="G80" s="212" t="str">
        <f>IFERROR(VLOOKUP($A80,'Виды деятельности'!$A$4:$J$216,7,0),"-")</f>
        <v>-</v>
      </c>
      <c r="H80" s="212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</row>
    <row r="81" spans="1:34" s="214" customFormat="1" ht="15.75" x14ac:dyDescent="0.25">
      <c r="A81" s="210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12" t="str">
        <f>IFERROR(VLOOKUP($A81,'Виды деятельности'!$A$4:$J$216,4,0),"-")</f>
        <v>-</v>
      </c>
      <c r="E81" s="212" t="str">
        <f>IFERROR(VLOOKUP($A81,'Виды деятельности'!$A$4:$J$216,5,0),"")</f>
        <v/>
      </c>
      <c r="F81" s="212" t="str">
        <f>IFERROR(VLOOKUP($A81,'Виды деятельности'!$A$4:$J$216,6,0),"-")</f>
        <v>-</v>
      </c>
      <c r="G81" s="212" t="str">
        <f>IFERROR(VLOOKUP($A81,'Виды деятельности'!$A$4:$J$216,7,0),"-")</f>
        <v>-</v>
      </c>
      <c r="H81" s="212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13" customFormat="1" ht="15.75" x14ac:dyDescent="0.25">
      <c r="A82" s="210" t="str">
        <f>CONCATENATE(B82,") ",'Виды деятельности'!$C$223)</f>
        <v xml:space="preserve">11) 2. Материальные затраты </v>
      </c>
      <c r="B82" s="210">
        <v>11</v>
      </c>
      <c r="C82" s="135" t="str">
        <f>IFERROR(VLOOKUP($A82,'Виды деятельности'!$A$4:$J$216,2,0),"-")</f>
        <v>-</v>
      </c>
      <c r="D82" s="212" t="str">
        <f>IFERROR(VLOOKUP($A82,'Виды деятельности'!$A$4:$J$216,4,0),"-")</f>
        <v>-</v>
      </c>
      <c r="E82" s="212" t="str">
        <f>IFERROR(VLOOKUP($A82,'Виды деятельности'!$A$4:$J$216,5,0),"")</f>
        <v/>
      </c>
      <c r="F82" s="212" t="str">
        <f>IFERROR(VLOOKUP($A82,'Виды деятельности'!$A$4:$J$216,6,0),"-")</f>
        <v>-</v>
      </c>
      <c r="G82" s="212" t="str">
        <f>IFERROR(VLOOKUP($A82,'Виды деятельности'!$A$4:$J$216,7,0),"-")</f>
        <v>-</v>
      </c>
      <c r="H82" s="212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</row>
    <row r="83" spans="1:34" s="214" customFormat="1" ht="15.75" x14ac:dyDescent="0.25">
      <c r="A83" s="210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12" t="str">
        <f>IFERROR(VLOOKUP($A83,'Виды деятельности'!$A$4:$J$216,4,0),"-")</f>
        <v>-</v>
      </c>
      <c r="E83" s="212" t="str">
        <f>IFERROR(VLOOKUP($A83,'Виды деятельности'!$A$4:$J$216,5,0),"")</f>
        <v/>
      </c>
      <c r="F83" s="212" t="str">
        <f>IFERROR(VLOOKUP($A83,'Виды деятельности'!$A$4:$J$216,6,0),"-")</f>
        <v>-</v>
      </c>
      <c r="G83" s="212" t="str">
        <f>IFERROR(VLOOKUP($A83,'Виды деятельности'!$A$4:$J$216,7,0),"-")</f>
        <v>-</v>
      </c>
      <c r="H83" s="212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13" customFormat="1" ht="15.75" x14ac:dyDescent="0.25">
      <c r="A84" s="210" t="str">
        <f>CONCATENATE(B84,") ",'Виды деятельности'!$C$223)</f>
        <v xml:space="preserve">13) 2. Материальные затраты </v>
      </c>
      <c r="B84" s="210">
        <v>13</v>
      </c>
      <c r="C84" s="135" t="str">
        <f>IFERROR(VLOOKUP($A84,'Виды деятельности'!$A$4:$J$216,2,0),"-")</f>
        <v>-</v>
      </c>
      <c r="D84" s="212" t="str">
        <f>IFERROR(VLOOKUP($A84,'Виды деятельности'!$A$4:$J$216,4,0),"-")</f>
        <v>-</v>
      </c>
      <c r="E84" s="212" t="str">
        <f>IFERROR(VLOOKUP($A84,'Виды деятельности'!$A$4:$J$216,5,0),"")</f>
        <v/>
      </c>
      <c r="F84" s="212" t="str">
        <f>IFERROR(VLOOKUP($A84,'Виды деятельности'!$A$4:$J$216,6,0),"-")</f>
        <v>-</v>
      </c>
      <c r="G84" s="212" t="str">
        <f>IFERROR(VLOOKUP($A84,'Виды деятельности'!$A$4:$J$216,7,0),"-")</f>
        <v>-</v>
      </c>
      <c r="H84" s="212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</row>
    <row r="85" spans="1:34" s="214" customFormat="1" ht="15.75" x14ac:dyDescent="0.25">
      <c r="A85" s="210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12" t="str">
        <f>IFERROR(VLOOKUP($A85,'Виды деятельности'!$A$4:$J$216,4,0),"-")</f>
        <v>-</v>
      </c>
      <c r="E85" s="212" t="str">
        <f>IFERROR(VLOOKUP($A85,'Виды деятельности'!$A$4:$J$216,5,0),"")</f>
        <v/>
      </c>
      <c r="F85" s="212" t="str">
        <f>IFERROR(VLOOKUP($A85,'Виды деятельности'!$A$4:$J$216,6,0),"-")</f>
        <v>-</v>
      </c>
      <c r="G85" s="212" t="str">
        <f>IFERROR(VLOOKUP($A85,'Виды деятельности'!$A$4:$J$216,7,0),"-")</f>
        <v>-</v>
      </c>
      <c r="H85" s="212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13" customFormat="1" ht="15.75" x14ac:dyDescent="0.25">
      <c r="A86" s="210" t="str">
        <f>CONCATENATE(B86,") ",'Виды деятельности'!$C$223)</f>
        <v xml:space="preserve">15) 2. Материальные затраты </v>
      </c>
      <c r="B86" s="210">
        <v>15</v>
      </c>
      <c r="C86" s="135" t="str">
        <f>IFERROR(VLOOKUP($A86,'Виды деятельности'!$A$4:$J$216,2,0),"-")</f>
        <v>-</v>
      </c>
      <c r="D86" s="212" t="str">
        <f>IFERROR(VLOOKUP($A86,'Виды деятельности'!$A$4:$J$216,4,0),"-")</f>
        <v>-</v>
      </c>
      <c r="E86" s="212" t="str">
        <f>IFERROR(VLOOKUP($A86,'Виды деятельности'!$A$4:$J$216,5,0),"")</f>
        <v/>
      </c>
      <c r="F86" s="212" t="str">
        <f>IFERROR(VLOOKUP($A86,'Виды деятельности'!$A$4:$J$216,6,0),"-")</f>
        <v>-</v>
      </c>
      <c r="G86" s="212" t="str">
        <f>IFERROR(VLOOKUP($A86,'Виды деятельности'!$A$4:$J$216,7,0),"-")</f>
        <v>-</v>
      </c>
      <c r="H86" s="212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</row>
    <row r="87" spans="1:34" s="214" customFormat="1" ht="15.75" x14ac:dyDescent="0.25">
      <c r="A87" s="210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12" t="str">
        <f>IFERROR(VLOOKUP($A87,'Виды деятельности'!$A$4:$J$216,4,0),"-")</f>
        <v>-</v>
      </c>
      <c r="E87" s="212" t="str">
        <f>IFERROR(VLOOKUP($A87,'Виды деятельности'!$A$4:$J$216,5,0),"")</f>
        <v/>
      </c>
      <c r="F87" s="212" t="str">
        <f>IFERROR(VLOOKUP($A87,'Виды деятельности'!$A$4:$J$216,6,0),"-")</f>
        <v>-</v>
      </c>
      <c r="G87" s="212" t="str">
        <f>IFERROR(VLOOKUP($A87,'Виды деятельности'!$A$4:$J$216,7,0),"-")</f>
        <v>-</v>
      </c>
      <c r="H87" s="212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13" customFormat="1" ht="15.75" x14ac:dyDescent="0.25">
      <c r="A88" s="210" t="str">
        <f>CONCATENATE(B88,") ",'Виды деятельности'!$C$223)</f>
        <v xml:space="preserve">17) 2. Материальные затраты </v>
      </c>
      <c r="B88" s="210">
        <v>17</v>
      </c>
      <c r="C88" s="135" t="str">
        <f>IFERROR(VLOOKUP($A88,'Виды деятельности'!$A$4:$J$216,2,0),"-")</f>
        <v>-</v>
      </c>
      <c r="D88" s="212" t="str">
        <f>IFERROR(VLOOKUP($A88,'Виды деятельности'!$A$4:$J$216,4,0),"-")</f>
        <v>-</v>
      </c>
      <c r="E88" s="212" t="str">
        <f>IFERROR(VLOOKUP($A88,'Виды деятельности'!$A$4:$J$216,5,0),"")</f>
        <v/>
      </c>
      <c r="F88" s="212" t="str">
        <f>IFERROR(VLOOKUP($A88,'Виды деятельности'!$A$4:$J$216,6,0),"-")</f>
        <v>-</v>
      </c>
      <c r="G88" s="212" t="str">
        <f>IFERROR(VLOOKUP($A88,'Виды деятельности'!$A$4:$J$216,7,0),"-")</f>
        <v>-</v>
      </c>
      <c r="H88" s="212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</row>
    <row r="89" spans="1:34" s="214" customFormat="1" ht="15.75" x14ac:dyDescent="0.25">
      <c r="A89" s="210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12" t="str">
        <f>IFERROR(VLOOKUP($A89,'Виды деятельности'!$A$4:$J$216,4,0),"-")</f>
        <v>-</v>
      </c>
      <c r="E89" s="212" t="str">
        <f>IFERROR(VLOOKUP($A89,'Виды деятельности'!$A$4:$J$216,5,0),"")</f>
        <v/>
      </c>
      <c r="F89" s="212" t="str">
        <f>IFERROR(VLOOKUP($A89,'Виды деятельности'!$A$4:$J$216,6,0),"-")</f>
        <v>-</v>
      </c>
      <c r="G89" s="212" t="str">
        <f>IFERROR(VLOOKUP($A89,'Виды деятельности'!$A$4:$J$216,7,0),"-")</f>
        <v>-</v>
      </c>
      <c r="H89" s="212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13" customFormat="1" ht="15.75" x14ac:dyDescent="0.25">
      <c r="A90" s="210" t="str">
        <f>CONCATENATE(B90,") ",'Виды деятельности'!$C$223)</f>
        <v xml:space="preserve">19) 2. Материальные затраты </v>
      </c>
      <c r="B90" s="210">
        <v>19</v>
      </c>
      <c r="C90" s="135" t="str">
        <f>IFERROR(VLOOKUP($A90,'Виды деятельности'!$A$4:$J$216,2,0),"-")</f>
        <v>-</v>
      </c>
      <c r="D90" s="212" t="str">
        <f>IFERROR(VLOOKUP($A90,'Виды деятельности'!$A$4:$J$216,4,0),"-")</f>
        <v>-</v>
      </c>
      <c r="E90" s="212" t="str">
        <f>IFERROR(VLOOKUP($A90,'Виды деятельности'!$A$4:$J$216,5,0),"")</f>
        <v/>
      </c>
      <c r="F90" s="212" t="str">
        <f>IFERROR(VLOOKUP($A90,'Виды деятельности'!$A$4:$J$216,6,0),"-")</f>
        <v>-</v>
      </c>
      <c r="G90" s="212" t="str">
        <f>IFERROR(VLOOKUP($A90,'Виды деятельности'!$A$4:$J$216,7,0),"-")</f>
        <v>-</v>
      </c>
      <c r="H90" s="212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</row>
    <row r="91" spans="1:34" s="214" customFormat="1" ht="15.75" x14ac:dyDescent="0.25">
      <c r="A91" s="210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12" t="str">
        <f>IFERROR(VLOOKUP($A91,'Виды деятельности'!$A$4:$J$216,4,0),"-")</f>
        <v>-</v>
      </c>
      <c r="E91" s="212" t="str">
        <f>IFERROR(VLOOKUP($A91,'Виды деятельности'!$A$4:$J$216,5,0),"")</f>
        <v/>
      </c>
      <c r="F91" s="212" t="str">
        <f>IFERROR(VLOOKUP($A91,'Виды деятельности'!$A$4:$J$216,6,0),"-")</f>
        <v>-</v>
      </c>
      <c r="G91" s="212" t="str">
        <f>IFERROR(VLOOKUP($A91,'Виды деятельности'!$A$4:$J$216,7,0),"-")</f>
        <v>-</v>
      </c>
      <c r="H91" s="212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4" customFormat="1" ht="15.75" x14ac:dyDescent="0.25">
      <c r="A92" s="9"/>
      <c r="B92" s="9"/>
      <c r="C92" s="103"/>
      <c r="D92" s="40"/>
      <c r="E92" s="41" t="s">
        <v>28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6"/>
      <c r="N92" s="127">
        <f>SUM(J92:L92)</f>
        <v>0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4" customFormat="1" ht="15.75" x14ac:dyDescent="0.25">
      <c r="A93" s="210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>-</v>
      </c>
      <c r="D93" s="212" t="str">
        <f>IFERROR(VLOOKUP($A93,'Виды деятельности'!$A$4:$J$216,4,0),"-")</f>
        <v>-</v>
      </c>
      <c r="E93" s="212" t="str">
        <f>IFERROR(VLOOKUP($A93,'Виды деятельности'!$A$4:$J$216,5,0),"")</f>
        <v/>
      </c>
      <c r="F93" s="212" t="str">
        <f>IFERROR(VLOOKUP($A93,'Виды деятельности'!$A$4:$J$216,6,0),"-")</f>
        <v>-</v>
      </c>
      <c r="G93" s="212" t="str">
        <f>IFERROR(VLOOKUP($A93,'Виды деятельности'!$A$4:$J$216,7,0),"-")</f>
        <v>-</v>
      </c>
      <c r="H93" s="212" t="str">
        <f>IFERROR(VLOOKUP($A93,'Виды деятельности'!$A$4:$J$216,8,0),"-")</f>
        <v>-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39"/>
      <c r="K93" s="139"/>
      <c r="L93" s="139"/>
      <c r="M93" s="140" t="str">
        <f>IFERROR(VLOOKUP($A93,'Виды деятельности'!$A$4:$J$216,10,0),"-")</f>
        <v>-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13" customFormat="1" ht="15.75" x14ac:dyDescent="0.25">
      <c r="A94" s="210" t="str">
        <f>CONCATENATE(B94,") ",'Виды деятельности'!$C$224)</f>
        <v>2) 3. Услуги, работы</v>
      </c>
      <c r="B94" s="210">
        <v>2</v>
      </c>
      <c r="C94" s="135" t="str">
        <f>IFERROR(VLOOKUP($A94,'Виды деятельности'!$A$4:$J$216,2,0),"-")</f>
        <v>-</v>
      </c>
      <c r="D94" s="212" t="str">
        <f>IFERROR(VLOOKUP($A94,'Виды деятельности'!$A$4:$J$216,4,0),"-")</f>
        <v>-</v>
      </c>
      <c r="E94" s="212" t="str">
        <f>IFERROR(VLOOKUP($A94,'Виды деятельности'!$A$4:$J$216,5,0),"")</f>
        <v/>
      </c>
      <c r="F94" s="212" t="str">
        <f>IFERROR(VLOOKUP($A94,'Виды деятельности'!$A$4:$J$216,6,0),"-")</f>
        <v>-</v>
      </c>
      <c r="G94" s="212" t="str">
        <f>IFERROR(VLOOKUP($A94,'Виды деятельности'!$A$4:$J$216,7,0),"-")</f>
        <v>-</v>
      </c>
      <c r="H94" s="212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9"/>
      <c r="K94" s="139"/>
      <c r="L94" s="139"/>
      <c r="M94" s="140" t="str">
        <f>IFERROR(VLOOKUP($A94,'Виды деятельности'!$A$4:$J$216,10,0),"-")</f>
        <v>-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</row>
    <row r="95" spans="1:34" s="213" customFormat="1" ht="15.75" x14ac:dyDescent="0.25">
      <c r="A95" s="210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>-</v>
      </c>
      <c r="D95" s="212" t="str">
        <f>IFERROR(VLOOKUP($A95,'Виды деятельности'!$A$4:$J$216,4,0),"-")</f>
        <v>-</v>
      </c>
      <c r="E95" s="212" t="str">
        <f>IFERROR(VLOOKUP($A95,'Виды деятельности'!$A$4:$J$216,5,0),"")</f>
        <v/>
      </c>
      <c r="F95" s="212" t="str">
        <f>IFERROR(VLOOKUP($A95,'Виды деятельности'!$A$4:$J$216,6,0),"-")</f>
        <v>-</v>
      </c>
      <c r="G95" s="212" t="str">
        <f>IFERROR(VLOOKUP($A95,'Виды деятельности'!$A$4:$J$216,7,0),"-")</f>
        <v>-</v>
      </c>
      <c r="H95" s="212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9"/>
      <c r="K95" s="139"/>
      <c r="L95" s="139"/>
      <c r="M95" s="140" t="str">
        <f>IFERROR(VLOOKUP($A95,'Виды деятельности'!$A$4:$J$216,10,0),"-")</f>
        <v>-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</row>
    <row r="96" spans="1:34" s="213" customFormat="1" ht="15.75" x14ac:dyDescent="0.25">
      <c r="A96" s="210" t="str">
        <f>CONCATENATE(B96,") ",'Виды деятельности'!$C$224)</f>
        <v>4) 3. Услуги, работы</v>
      </c>
      <c r="B96" s="210">
        <v>4</v>
      </c>
      <c r="C96" s="135" t="str">
        <f>IFERROR(VLOOKUP($A96,'Виды деятельности'!$A$4:$J$216,2,0),"-")</f>
        <v>-</v>
      </c>
      <c r="D96" s="212" t="str">
        <f>IFERROR(VLOOKUP($A96,'Виды деятельности'!$A$4:$J$216,4,0),"-")</f>
        <v>-</v>
      </c>
      <c r="E96" s="212" t="str">
        <f>IFERROR(VLOOKUP($A96,'Виды деятельности'!$A$4:$J$216,5,0),"")</f>
        <v/>
      </c>
      <c r="F96" s="212" t="str">
        <f>IFERROR(VLOOKUP($A96,'Виды деятельности'!$A$4:$J$216,6,0),"-")</f>
        <v>-</v>
      </c>
      <c r="G96" s="212" t="str">
        <f>IFERROR(VLOOKUP($A96,'Виды деятельности'!$A$4:$J$216,7,0),"-")</f>
        <v>-</v>
      </c>
      <c r="H96" s="212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9"/>
      <c r="K96" s="139"/>
      <c r="L96" s="139"/>
      <c r="M96" s="140" t="str">
        <f>IFERROR(VLOOKUP($A96,'Виды деятельности'!$A$4:$J$216,10,0),"-")</f>
        <v>-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</row>
    <row r="97" spans="1:34" s="213" customFormat="1" ht="15.75" x14ac:dyDescent="0.25">
      <c r="A97" s="210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-</v>
      </c>
      <c r="D97" s="212" t="str">
        <f>IFERROR(VLOOKUP($A97,'Виды деятельности'!$A$4:$J$216,4,0),"-")</f>
        <v>-</v>
      </c>
      <c r="E97" s="212" t="str">
        <f>IFERROR(VLOOKUP($A97,'Виды деятельности'!$A$4:$J$216,5,0),"")</f>
        <v/>
      </c>
      <c r="F97" s="212" t="str">
        <f>IFERROR(VLOOKUP($A97,'Виды деятельности'!$A$4:$J$216,6,0),"-")</f>
        <v>-</v>
      </c>
      <c r="G97" s="212" t="str">
        <f>IFERROR(VLOOKUP($A97,'Виды деятельности'!$A$4:$J$216,7,0),"-")</f>
        <v>-</v>
      </c>
      <c r="H97" s="212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9"/>
      <c r="K97" s="139"/>
      <c r="L97" s="139"/>
      <c r="M97" s="140" t="str">
        <f>IFERROR(VLOOKUP($A97,'Виды деятельности'!$A$4:$J$216,10,0),"-")</f>
        <v>-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</row>
    <row r="98" spans="1:34" s="213" customFormat="1" ht="15.75" x14ac:dyDescent="0.25">
      <c r="A98" s="210" t="str">
        <f>CONCATENATE(B98,") ",'Виды деятельности'!$C$224)</f>
        <v>6) 3. Услуги, работы</v>
      </c>
      <c r="B98" s="210">
        <v>6</v>
      </c>
      <c r="C98" s="135" t="str">
        <f>IFERROR(VLOOKUP($A98,'Виды деятельности'!$A$4:$J$216,2,0),"-")</f>
        <v>-</v>
      </c>
      <c r="D98" s="212" t="str">
        <f>IFERROR(VLOOKUP($A98,'Виды деятельности'!$A$4:$J$216,4,0),"-")</f>
        <v>-</v>
      </c>
      <c r="E98" s="212" t="str">
        <f>IFERROR(VLOOKUP($A98,'Виды деятельности'!$A$4:$J$216,5,0),"")</f>
        <v/>
      </c>
      <c r="F98" s="212" t="str">
        <f>IFERROR(VLOOKUP($A98,'Виды деятельности'!$A$4:$J$216,6,0),"-")</f>
        <v>-</v>
      </c>
      <c r="G98" s="212" t="str">
        <f>IFERROR(VLOOKUP($A98,'Виды деятельности'!$A$4:$J$216,7,0),"-")</f>
        <v>-</v>
      </c>
      <c r="H98" s="212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9"/>
      <c r="K98" s="139"/>
      <c r="L98" s="139"/>
      <c r="M98" s="140" t="str">
        <f>IFERROR(VLOOKUP($A98,'Виды деятельности'!$A$4:$J$216,10,0),"-")</f>
        <v>-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</row>
    <row r="99" spans="1:34" s="213" customFormat="1" ht="15.75" x14ac:dyDescent="0.25">
      <c r="A99" s="210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12" t="str">
        <f>IFERROR(VLOOKUP($A99,'Виды деятельности'!$A$4:$J$216,4,0),"-")</f>
        <v>-</v>
      </c>
      <c r="E99" s="212" t="str">
        <f>IFERROR(VLOOKUP($A99,'Виды деятельности'!$A$4:$J$216,5,0),"")</f>
        <v/>
      </c>
      <c r="F99" s="212" t="str">
        <f>IFERROR(VLOOKUP($A99,'Виды деятельности'!$A$4:$J$216,6,0),"-")</f>
        <v>-</v>
      </c>
      <c r="G99" s="212" t="str">
        <f>IFERROR(VLOOKUP($A99,'Виды деятельности'!$A$4:$J$216,7,0),"-")</f>
        <v>-</v>
      </c>
      <c r="H99" s="212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</row>
    <row r="100" spans="1:34" s="213" customFormat="1" ht="15.75" x14ac:dyDescent="0.25">
      <c r="A100" s="210" t="str">
        <f>CONCATENATE(B100,") ",'Виды деятельности'!$C$224)</f>
        <v>8) 3. Услуги, работы</v>
      </c>
      <c r="B100" s="210">
        <v>8</v>
      </c>
      <c r="C100" s="135" t="str">
        <f>IFERROR(VLOOKUP($A100,'Виды деятельности'!$A$4:$J$216,2,0),"-")</f>
        <v>-</v>
      </c>
      <c r="D100" s="212" t="str">
        <f>IFERROR(VLOOKUP($A100,'Виды деятельности'!$A$4:$J$216,4,0),"-")</f>
        <v>-</v>
      </c>
      <c r="E100" s="212" t="str">
        <f>IFERROR(VLOOKUP($A100,'Виды деятельности'!$A$4:$J$216,5,0),"")</f>
        <v/>
      </c>
      <c r="F100" s="212" t="str">
        <f>IFERROR(VLOOKUP($A100,'Виды деятельности'!$A$4:$J$216,6,0),"-")</f>
        <v>-</v>
      </c>
      <c r="G100" s="212" t="str">
        <f>IFERROR(VLOOKUP($A100,'Виды деятельности'!$A$4:$J$216,7,0),"-")</f>
        <v>-</v>
      </c>
      <c r="H100" s="212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</row>
    <row r="101" spans="1:34" s="214" customFormat="1" ht="15.75" x14ac:dyDescent="0.25">
      <c r="A101" s="210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12" t="str">
        <f>IFERROR(VLOOKUP($A101,'Виды деятельности'!$A$4:$J$216,4,0),"-")</f>
        <v>-</v>
      </c>
      <c r="E101" s="212" t="str">
        <f>IFERROR(VLOOKUP($A101,'Виды деятельности'!$A$4:$J$216,5,0),"")</f>
        <v/>
      </c>
      <c r="F101" s="212" t="str">
        <f>IFERROR(VLOOKUP($A101,'Виды деятельности'!$A$4:$J$216,6,0),"-")</f>
        <v>-</v>
      </c>
      <c r="G101" s="212" t="str">
        <f>IFERROR(VLOOKUP($A101,'Виды деятельности'!$A$4:$J$216,7,0),"-")</f>
        <v>-</v>
      </c>
      <c r="H101" s="212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13" customFormat="1" ht="15.75" x14ac:dyDescent="0.25">
      <c r="A102" s="210" t="str">
        <f>CONCATENATE(B102,") ",'Виды деятельности'!$C$224)</f>
        <v>10) 3. Услуги, работы</v>
      </c>
      <c r="B102" s="210">
        <v>10</v>
      </c>
      <c r="C102" s="135" t="str">
        <f>IFERROR(VLOOKUP($A102,'Виды деятельности'!$A$4:$J$216,2,0),"-")</f>
        <v>-</v>
      </c>
      <c r="D102" s="212" t="str">
        <f>IFERROR(VLOOKUP($A102,'Виды деятельности'!$A$4:$J$216,4,0),"-")</f>
        <v>-</v>
      </c>
      <c r="E102" s="212" t="str">
        <f>IFERROR(VLOOKUP($A102,'Виды деятельности'!$A$4:$J$216,5,0),"")</f>
        <v/>
      </c>
      <c r="F102" s="212" t="str">
        <f>IFERROR(VLOOKUP($A102,'Виды деятельности'!$A$4:$J$216,6,0),"-")</f>
        <v>-</v>
      </c>
      <c r="G102" s="212" t="str">
        <f>IFERROR(VLOOKUP($A102,'Виды деятельности'!$A$4:$J$216,7,0),"-")</f>
        <v>-</v>
      </c>
      <c r="H102" s="212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</row>
    <row r="103" spans="1:34" s="214" customFormat="1" ht="15.75" x14ac:dyDescent="0.25">
      <c r="A103" s="210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12" t="str">
        <f>IFERROR(VLOOKUP($A103,'Виды деятельности'!$A$4:$J$216,4,0),"-")</f>
        <v>-</v>
      </c>
      <c r="E103" s="212" t="str">
        <f>IFERROR(VLOOKUP($A103,'Виды деятельности'!$A$4:$J$216,5,0),"")</f>
        <v/>
      </c>
      <c r="F103" s="212" t="str">
        <f>IFERROR(VLOOKUP($A103,'Виды деятельности'!$A$4:$J$216,6,0),"-")</f>
        <v>-</v>
      </c>
      <c r="G103" s="212" t="str">
        <f>IFERROR(VLOOKUP($A103,'Виды деятельности'!$A$4:$J$216,7,0),"-")</f>
        <v>-</v>
      </c>
      <c r="H103" s="212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13" customFormat="1" ht="15.75" x14ac:dyDescent="0.25">
      <c r="A104" s="210" t="str">
        <f>CONCATENATE(B104,") ",'Виды деятельности'!$C$224)</f>
        <v>12) 3. Услуги, работы</v>
      </c>
      <c r="B104" s="210">
        <v>12</v>
      </c>
      <c r="C104" s="135" t="str">
        <f>IFERROR(VLOOKUP($A104,'Виды деятельности'!$A$4:$J$216,2,0),"-")</f>
        <v>-</v>
      </c>
      <c r="D104" s="212" t="str">
        <f>IFERROR(VLOOKUP($A104,'Виды деятельности'!$A$4:$J$216,4,0),"-")</f>
        <v>-</v>
      </c>
      <c r="E104" s="212" t="str">
        <f>IFERROR(VLOOKUP($A104,'Виды деятельности'!$A$4:$J$216,5,0),"")</f>
        <v/>
      </c>
      <c r="F104" s="212" t="str">
        <f>IFERROR(VLOOKUP($A104,'Виды деятельности'!$A$4:$J$216,6,0),"-")</f>
        <v>-</v>
      </c>
      <c r="G104" s="212" t="str">
        <f>IFERROR(VLOOKUP($A104,'Виды деятельности'!$A$4:$J$216,7,0),"-")</f>
        <v>-</v>
      </c>
      <c r="H104" s="212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</row>
    <row r="105" spans="1:34" s="214" customFormat="1" ht="15.75" x14ac:dyDescent="0.25">
      <c r="A105" s="210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12" t="str">
        <f>IFERROR(VLOOKUP($A105,'Виды деятельности'!$A$4:$J$216,4,0),"-")</f>
        <v>-</v>
      </c>
      <c r="E105" s="212" t="str">
        <f>IFERROR(VLOOKUP($A105,'Виды деятельности'!$A$4:$J$216,5,0),"")</f>
        <v/>
      </c>
      <c r="F105" s="212" t="str">
        <f>IFERROR(VLOOKUP($A105,'Виды деятельности'!$A$4:$J$216,6,0),"-")</f>
        <v>-</v>
      </c>
      <c r="G105" s="212" t="str">
        <f>IFERROR(VLOOKUP($A105,'Виды деятельности'!$A$4:$J$216,7,0),"-")</f>
        <v>-</v>
      </c>
      <c r="H105" s="212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4" customFormat="1" ht="15.75" x14ac:dyDescent="0.25">
      <c r="A106" s="210" t="str">
        <f>CONCATENATE(B106,") ",'Виды деятельности'!$C$224)</f>
        <v>14) 3. Услуги, работы</v>
      </c>
      <c r="B106" s="210">
        <v>14</v>
      </c>
      <c r="C106" s="135" t="str">
        <f>IFERROR(VLOOKUP($A106,'Виды деятельности'!$A$4:$J$216,2,0),"-")</f>
        <v>-</v>
      </c>
      <c r="D106" s="212" t="str">
        <f>IFERROR(VLOOKUP($A106,'Виды деятельности'!$A$4:$J$216,4,0),"-")</f>
        <v>-</v>
      </c>
      <c r="E106" s="212" t="str">
        <f>IFERROR(VLOOKUP($A106,'Виды деятельности'!$A$4:$J$216,5,0),"")</f>
        <v/>
      </c>
      <c r="F106" s="212" t="str">
        <f>IFERROR(VLOOKUP($A106,'Виды деятельности'!$A$4:$J$216,6,0),"-")</f>
        <v>-</v>
      </c>
      <c r="G106" s="212" t="str">
        <f>IFERROR(VLOOKUP($A106,'Виды деятельности'!$A$4:$J$216,7,0),"-")</f>
        <v>-</v>
      </c>
      <c r="H106" s="212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4" customFormat="1" ht="15.75" x14ac:dyDescent="0.25">
      <c r="A107" s="210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12" t="str">
        <f>IFERROR(VLOOKUP($A107,'Виды деятельности'!$A$4:$J$216,4,0),"-")</f>
        <v>-</v>
      </c>
      <c r="E107" s="212" t="str">
        <f>IFERROR(VLOOKUP($A107,'Виды деятельности'!$A$4:$J$216,5,0),"")</f>
        <v/>
      </c>
      <c r="F107" s="212" t="str">
        <f>IFERROR(VLOOKUP($A107,'Виды деятельности'!$A$4:$J$216,6,0),"-")</f>
        <v>-</v>
      </c>
      <c r="G107" s="212" t="str">
        <f>IFERROR(VLOOKUP($A107,'Виды деятельности'!$A$4:$J$216,7,0),"-")</f>
        <v>-</v>
      </c>
      <c r="H107" s="212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4" customFormat="1" ht="15.75" x14ac:dyDescent="0.25">
      <c r="A108" s="210" t="str">
        <f>CONCATENATE(B108,") ",'Виды деятельности'!$C$224)</f>
        <v>16) 3. Услуги, работы</v>
      </c>
      <c r="B108" s="210">
        <v>16</v>
      </c>
      <c r="C108" s="135" t="str">
        <f>IFERROR(VLOOKUP($A108,'Виды деятельности'!$A$4:$J$216,2,0),"-")</f>
        <v>-</v>
      </c>
      <c r="D108" s="212" t="str">
        <f>IFERROR(VLOOKUP($A108,'Виды деятельности'!$A$4:$J$216,4,0),"-")</f>
        <v>-</v>
      </c>
      <c r="E108" s="212" t="str">
        <f>IFERROR(VLOOKUP($A108,'Виды деятельности'!$A$4:$J$216,5,0),"")</f>
        <v/>
      </c>
      <c r="F108" s="212" t="str">
        <f>IFERROR(VLOOKUP($A108,'Виды деятельности'!$A$4:$J$216,6,0),"-")</f>
        <v>-</v>
      </c>
      <c r="G108" s="212" t="str">
        <f>IFERROR(VLOOKUP($A108,'Виды деятельности'!$A$4:$J$216,7,0),"-")</f>
        <v>-</v>
      </c>
      <c r="H108" s="212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13" customFormat="1" ht="15.75" x14ac:dyDescent="0.25">
      <c r="A109" s="210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12" t="str">
        <f>IFERROR(VLOOKUP($A109,'Виды деятельности'!$A$4:$J$216,4,0),"-")</f>
        <v>-</v>
      </c>
      <c r="E109" s="212" t="str">
        <f>IFERROR(VLOOKUP($A109,'Виды деятельности'!$A$4:$J$216,5,0),"")</f>
        <v/>
      </c>
      <c r="F109" s="212" t="str">
        <f>IFERROR(VLOOKUP($A109,'Виды деятельности'!$A$4:$J$216,6,0),"-")</f>
        <v>-</v>
      </c>
      <c r="G109" s="212" t="str">
        <f>IFERROR(VLOOKUP($A109,'Виды деятельности'!$A$4:$J$216,7,0),"-")</f>
        <v>-</v>
      </c>
      <c r="H109" s="212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</row>
    <row r="110" spans="1:34" s="214" customFormat="1" ht="15.75" x14ac:dyDescent="0.25">
      <c r="A110" s="210" t="str">
        <f>CONCATENATE(B110,") ",'Виды деятельности'!$C$224)</f>
        <v>18) 3. Услуги, работы</v>
      </c>
      <c r="B110" s="210">
        <v>18</v>
      </c>
      <c r="C110" s="135" t="str">
        <f>IFERROR(VLOOKUP($A110,'Виды деятельности'!$A$4:$J$216,2,0),"-")</f>
        <v>-</v>
      </c>
      <c r="D110" s="212" t="str">
        <f>IFERROR(VLOOKUP($A110,'Виды деятельности'!$A$4:$J$216,4,0),"-")</f>
        <v>-</v>
      </c>
      <c r="E110" s="212" t="str">
        <f>IFERROR(VLOOKUP($A110,'Виды деятельности'!$A$4:$J$216,5,0),"")</f>
        <v/>
      </c>
      <c r="F110" s="212" t="str">
        <f>IFERROR(VLOOKUP($A110,'Виды деятельности'!$A$4:$J$216,6,0),"-")</f>
        <v>-</v>
      </c>
      <c r="G110" s="212" t="str">
        <f>IFERROR(VLOOKUP($A110,'Виды деятельности'!$A$4:$J$216,7,0),"-")</f>
        <v>-</v>
      </c>
      <c r="H110" s="212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13" customFormat="1" ht="15.75" x14ac:dyDescent="0.25">
      <c r="A111" s="210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12" t="str">
        <f>IFERROR(VLOOKUP($A111,'Виды деятельности'!$A$4:$J$216,4,0),"-")</f>
        <v>-</v>
      </c>
      <c r="E111" s="212" t="str">
        <f>IFERROR(VLOOKUP($A111,'Виды деятельности'!$A$4:$J$216,5,0),"")</f>
        <v/>
      </c>
      <c r="F111" s="212" t="str">
        <f>IFERROR(VLOOKUP($A111,'Виды деятельности'!$A$4:$J$216,6,0),"-")</f>
        <v>-</v>
      </c>
      <c r="G111" s="212" t="str">
        <f>IFERROR(VLOOKUP($A111,'Виды деятельности'!$A$4:$J$216,7,0),"-")</f>
        <v>-</v>
      </c>
      <c r="H111" s="212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</row>
    <row r="112" spans="1:34" s="214" customFormat="1" ht="15.75" x14ac:dyDescent="0.25">
      <c r="A112" s="210" t="str">
        <f>CONCATENATE(B112,") ",'Виды деятельности'!$C$224)</f>
        <v>20) 3. Услуги, работы</v>
      </c>
      <c r="B112" s="210">
        <v>20</v>
      </c>
      <c r="C112" s="135" t="str">
        <f>IFERROR(VLOOKUP($A112,'Виды деятельности'!$A$4:$J$216,2,0),"-")</f>
        <v>-</v>
      </c>
      <c r="D112" s="212" t="str">
        <f>IFERROR(VLOOKUP($A112,'Виды деятельности'!$A$4:$J$216,4,0),"-")</f>
        <v>-</v>
      </c>
      <c r="E112" s="212" t="str">
        <f>IFERROR(VLOOKUP($A112,'Виды деятельности'!$A$4:$J$216,5,0),"")</f>
        <v/>
      </c>
      <c r="F112" s="212" t="str">
        <f>IFERROR(VLOOKUP($A112,'Виды деятельности'!$A$4:$J$216,6,0),"-")</f>
        <v>-</v>
      </c>
      <c r="G112" s="212" t="str">
        <f>IFERROR(VLOOKUP($A112,'Виды деятельности'!$A$4:$J$216,7,0),"-")</f>
        <v>-</v>
      </c>
      <c r="H112" s="212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4" customFormat="1" ht="15.75" x14ac:dyDescent="0.25">
      <c r="A113" s="9"/>
      <c r="B113" s="9"/>
      <c r="C113" s="103"/>
      <c r="D113" s="40"/>
      <c r="E113" s="41" t="s">
        <v>29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6"/>
      <c r="N113" s="127">
        <f>SUM(J113:L113)</f>
        <v>0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4" customFormat="1" ht="15.75" x14ac:dyDescent="0.25">
      <c r="A114" s="210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>-</v>
      </c>
      <c r="D114" s="212" t="str">
        <f>IFERROR(VLOOKUP($A114,'Виды деятельности'!$A$4:$J$216,4,0),"-")</f>
        <v>-</v>
      </c>
      <c r="E114" s="212" t="str">
        <f>IFERROR(VLOOKUP($A114,'Виды деятельности'!$A$4:$J$216,5,0),"")</f>
        <v/>
      </c>
      <c r="F114" s="212" t="str">
        <f>IFERROR(VLOOKUP($A114,'Виды деятельности'!$A$4:$J$216,6,0),"-")</f>
        <v>-</v>
      </c>
      <c r="G114" s="212" t="str">
        <f>IFERROR(VLOOKUP($A114,'Виды деятельности'!$A$4:$J$216,7,0),"-")</f>
        <v>-</v>
      </c>
      <c r="H114" s="212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9"/>
      <c r="K114" s="139"/>
      <c r="L114" s="139"/>
      <c r="M114" s="140" t="str">
        <f>IFERROR(VLOOKUP($A114,'Виды деятельности'!$A$4:$J$216,10,0),"-")</f>
        <v>-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4" customFormat="1" ht="15.75" x14ac:dyDescent="0.25">
      <c r="A115" s="210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>-</v>
      </c>
      <c r="D115" s="212" t="str">
        <f>IFERROR(VLOOKUP($A115,'Виды деятельности'!$A$4:$J$216,4,0),"-")</f>
        <v>-</v>
      </c>
      <c r="E115" s="212" t="str">
        <f>IFERROR(VLOOKUP($A115,'Виды деятельности'!$A$4:$J$216,5,0),"")</f>
        <v/>
      </c>
      <c r="F115" s="212" t="str">
        <f>IFERROR(VLOOKUP($A115,'Виды деятельности'!$A$4:$J$216,6,0),"-")</f>
        <v>-</v>
      </c>
      <c r="G115" s="212" t="str">
        <f>IFERROR(VLOOKUP($A115,'Виды деятельности'!$A$4:$J$216,7,0),"-")</f>
        <v>-</v>
      </c>
      <c r="H115" s="212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9"/>
      <c r="K115" s="139"/>
      <c r="L115" s="139"/>
      <c r="M115" s="140" t="str">
        <f>IFERROR(VLOOKUP($A115,'Виды деятельности'!$A$4:$J$216,10,0),"-")</f>
        <v>-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4" customFormat="1" ht="15.75" x14ac:dyDescent="0.25">
      <c r="A116" s="210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-</v>
      </c>
      <c r="D116" s="212" t="str">
        <f>IFERROR(VLOOKUP($A116,'Виды деятельности'!$A$4:$J$216,4,0),"-")</f>
        <v>-</v>
      </c>
      <c r="E116" s="212" t="str">
        <f>IFERROR(VLOOKUP($A116,'Виды деятельности'!$A$4:$J$216,5,0),"")</f>
        <v/>
      </c>
      <c r="F116" s="212" t="str">
        <f>IFERROR(VLOOKUP($A116,'Виды деятельности'!$A$4:$J$216,6,0),"-")</f>
        <v>-</v>
      </c>
      <c r="G116" s="212" t="str">
        <f>IFERROR(VLOOKUP($A116,'Виды деятельности'!$A$4:$J$216,7,0),"-")</f>
        <v>-</v>
      </c>
      <c r="H116" s="212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9"/>
      <c r="K116" s="139"/>
      <c r="L116" s="139"/>
      <c r="M116" s="140" t="str">
        <f>IFERROR(VLOOKUP($A116,'Виды деятельности'!$A$4:$J$216,10,0),"-")</f>
        <v>-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4" customFormat="1" ht="15.75" x14ac:dyDescent="0.25">
      <c r="A117" s="210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-</v>
      </c>
      <c r="D117" s="212" t="str">
        <f>IFERROR(VLOOKUP($A117,'Виды деятельности'!$A$4:$J$216,4,0),"-")</f>
        <v>-</v>
      </c>
      <c r="E117" s="212" t="str">
        <f>IFERROR(VLOOKUP($A117,'Виды деятельности'!$A$4:$J$216,5,0),"")</f>
        <v/>
      </c>
      <c r="F117" s="212" t="str">
        <f>IFERROR(VLOOKUP($A117,'Виды деятельности'!$A$4:$J$216,6,0),"-")</f>
        <v>-</v>
      </c>
      <c r="G117" s="212" t="str">
        <f>IFERROR(VLOOKUP($A117,'Виды деятельности'!$A$4:$J$216,7,0),"-")</f>
        <v>-</v>
      </c>
      <c r="H117" s="212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9"/>
      <c r="K117" s="139"/>
      <c r="L117" s="139"/>
      <c r="M117" s="140" t="str">
        <f>IFERROR(VLOOKUP($A117,'Виды деятельности'!$A$4:$J$216,10,0),"-")</f>
        <v>-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4" customFormat="1" ht="15.75" x14ac:dyDescent="0.25">
      <c r="A118" s="210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-</v>
      </c>
      <c r="D118" s="212" t="str">
        <f>IFERROR(VLOOKUP($A118,'Виды деятельности'!$A$4:$J$216,4,0),"-")</f>
        <v>-</v>
      </c>
      <c r="E118" s="212" t="str">
        <f>IFERROR(VLOOKUP($A118,'Виды деятельности'!$A$4:$J$216,5,0),"")</f>
        <v/>
      </c>
      <c r="F118" s="212" t="str">
        <f>IFERROR(VLOOKUP($A118,'Виды деятельности'!$A$4:$J$216,6,0),"-")</f>
        <v>-</v>
      </c>
      <c r="G118" s="212" t="str">
        <f>IFERROR(VLOOKUP($A118,'Виды деятельности'!$A$4:$J$216,7,0),"-")</f>
        <v>-</v>
      </c>
      <c r="H118" s="212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9"/>
      <c r="K118" s="139"/>
      <c r="L118" s="139"/>
      <c r="M118" s="140" t="str">
        <f>IFERROR(VLOOKUP($A118,'Виды деятельности'!$A$4:$J$216,10,0),"-")</f>
        <v>-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4" customFormat="1" ht="15.75" x14ac:dyDescent="0.25">
      <c r="A119" s="210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12" t="str">
        <f>IFERROR(VLOOKUP($A119,'Виды деятельности'!$A$4:$J$216,4,0),"-")</f>
        <v>-</v>
      </c>
      <c r="E119" s="212" t="str">
        <f>IFERROR(VLOOKUP($A119,'Виды деятельности'!$A$4:$J$216,5,0),"")</f>
        <v/>
      </c>
      <c r="F119" s="212" t="str">
        <f>IFERROR(VLOOKUP($A119,'Виды деятельности'!$A$4:$J$216,6,0),"-")</f>
        <v>-</v>
      </c>
      <c r="G119" s="212" t="str">
        <f>IFERROR(VLOOKUP($A119,'Виды деятельности'!$A$4:$J$216,7,0),"-")</f>
        <v>-</v>
      </c>
      <c r="H119" s="212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4" customFormat="1" ht="15.75" x14ac:dyDescent="0.25">
      <c r="A120" s="210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12" t="str">
        <f>IFERROR(VLOOKUP($A120,'Виды деятельности'!$A$4:$J$216,4,0),"-")</f>
        <v>-</v>
      </c>
      <c r="E120" s="212" t="str">
        <f>IFERROR(VLOOKUP($A120,'Виды деятельности'!$A$4:$J$216,5,0),"")</f>
        <v/>
      </c>
      <c r="F120" s="212" t="str">
        <f>IFERROR(VLOOKUP($A120,'Виды деятельности'!$A$4:$J$216,6,0),"-")</f>
        <v>-</v>
      </c>
      <c r="G120" s="212" t="str">
        <f>IFERROR(VLOOKUP($A120,'Виды деятельности'!$A$4:$J$216,7,0),"-")</f>
        <v>-</v>
      </c>
      <c r="H120" s="212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4" customFormat="1" ht="15.75" x14ac:dyDescent="0.25">
      <c r="A121" s="210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12" t="str">
        <f>IFERROR(VLOOKUP($A121,'Виды деятельности'!$A$4:$J$216,4,0),"-")</f>
        <v>-</v>
      </c>
      <c r="E121" s="212" t="str">
        <f>IFERROR(VLOOKUP($A121,'Виды деятельности'!$A$4:$J$216,5,0),"")</f>
        <v/>
      </c>
      <c r="F121" s="212" t="str">
        <f>IFERROR(VLOOKUP($A121,'Виды деятельности'!$A$4:$J$216,6,0),"-")</f>
        <v>-</v>
      </c>
      <c r="G121" s="212" t="str">
        <f>IFERROR(VLOOKUP($A121,'Виды деятельности'!$A$4:$J$216,7,0),"-")</f>
        <v>-</v>
      </c>
      <c r="H121" s="212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4" customFormat="1" ht="15.75" x14ac:dyDescent="0.25">
      <c r="A122" s="210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12" t="str">
        <f>IFERROR(VLOOKUP($A122,'Виды деятельности'!$A$4:$J$216,4,0),"-")</f>
        <v>-</v>
      </c>
      <c r="E122" s="212" t="str">
        <f>IFERROR(VLOOKUP($A122,'Виды деятельности'!$A$4:$J$216,5,0),"")</f>
        <v/>
      </c>
      <c r="F122" s="212" t="str">
        <f>IFERROR(VLOOKUP($A122,'Виды деятельности'!$A$4:$J$216,6,0),"-")</f>
        <v>-</v>
      </c>
      <c r="G122" s="212" t="str">
        <f>IFERROR(VLOOKUP($A122,'Виды деятельности'!$A$4:$J$216,7,0),"-")</f>
        <v>-</v>
      </c>
      <c r="H122" s="212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4" customFormat="1" ht="15.75" x14ac:dyDescent="0.25">
      <c r="A123" s="210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12" t="str">
        <f>IFERROR(VLOOKUP($A123,'Виды деятельности'!$A$4:$J$216,4,0),"-")</f>
        <v>-</v>
      </c>
      <c r="E123" s="212" t="str">
        <f>IFERROR(VLOOKUP($A123,'Виды деятельности'!$A$4:$J$216,5,0),"")</f>
        <v/>
      </c>
      <c r="F123" s="212" t="str">
        <f>IFERROR(VLOOKUP($A123,'Виды деятельности'!$A$4:$J$216,6,0),"-")</f>
        <v>-</v>
      </c>
      <c r="G123" s="212" t="str">
        <f>IFERROR(VLOOKUP($A123,'Виды деятельности'!$A$4:$J$216,7,0),"-")</f>
        <v>-</v>
      </c>
      <c r="H123" s="212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4" customFormat="1" ht="15.75" x14ac:dyDescent="0.25">
      <c r="A124" s="210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12" t="str">
        <f>IFERROR(VLOOKUP($A124,'Виды деятельности'!$A$4:$J$216,4,0),"-")</f>
        <v>-</v>
      </c>
      <c r="E124" s="212" t="str">
        <f>IFERROR(VLOOKUP($A124,'Виды деятельности'!$A$4:$J$216,5,0),"")</f>
        <v/>
      </c>
      <c r="F124" s="212" t="str">
        <f>IFERROR(VLOOKUP($A124,'Виды деятельности'!$A$4:$J$216,6,0),"-")</f>
        <v>-</v>
      </c>
      <c r="G124" s="212" t="str">
        <f>IFERROR(VLOOKUP($A124,'Виды деятельности'!$A$4:$J$216,7,0),"-")</f>
        <v>-</v>
      </c>
      <c r="H124" s="212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4" customFormat="1" ht="15.75" x14ac:dyDescent="0.25">
      <c r="A125" s="210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12" t="str">
        <f>IFERROR(VLOOKUP($A125,'Виды деятельности'!$A$4:$J$216,4,0),"-")</f>
        <v>-</v>
      </c>
      <c r="E125" s="212" t="str">
        <f>IFERROR(VLOOKUP($A125,'Виды деятельности'!$A$4:$J$216,5,0),"")</f>
        <v/>
      </c>
      <c r="F125" s="212" t="str">
        <f>IFERROR(VLOOKUP($A125,'Виды деятельности'!$A$4:$J$216,6,0),"-")</f>
        <v>-</v>
      </c>
      <c r="G125" s="212" t="str">
        <f>IFERROR(VLOOKUP($A125,'Виды деятельности'!$A$4:$J$216,7,0),"-")</f>
        <v>-</v>
      </c>
      <c r="H125" s="212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4" customFormat="1" ht="15.75" x14ac:dyDescent="0.25">
      <c r="A126" s="210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12" t="str">
        <f>IFERROR(VLOOKUP($A126,'Виды деятельности'!$A$4:$J$216,4,0),"-")</f>
        <v>-</v>
      </c>
      <c r="E126" s="212" t="str">
        <f>IFERROR(VLOOKUP($A126,'Виды деятельности'!$A$4:$J$216,5,0),"")</f>
        <v/>
      </c>
      <c r="F126" s="212" t="str">
        <f>IFERROR(VLOOKUP($A126,'Виды деятельности'!$A$4:$J$216,6,0),"-")</f>
        <v>-</v>
      </c>
      <c r="G126" s="212" t="str">
        <f>IFERROR(VLOOKUP($A126,'Виды деятельности'!$A$4:$J$216,7,0),"-")</f>
        <v>-</v>
      </c>
      <c r="H126" s="212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13" customFormat="1" ht="15.75" x14ac:dyDescent="0.25">
      <c r="A127" s="210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12" t="str">
        <f>IFERROR(VLOOKUP($A127,'Виды деятельности'!$A$4:$J$216,4,0),"-")</f>
        <v>-</v>
      </c>
      <c r="E127" s="212" t="str">
        <f>IFERROR(VLOOKUP($A127,'Виды деятельности'!$A$4:$J$216,5,0),"")</f>
        <v/>
      </c>
      <c r="F127" s="212" t="str">
        <f>IFERROR(VLOOKUP($A127,'Виды деятельности'!$A$4:$J$216,6,0),"-")</f>
        <v>-</v>
      </c>
      <c r="G127" s="212" t="str">
        <f>IFERROR(VLOOKUP($A127,'Виды деятельности'!$A$4:$J$216,7,0),"-")</f>
        <v>-</v>
      </c>
      <c r="H127" s="212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</row>
    <row r="128" spans="1:34" s="214" customFormat="1" ht="15.75" x14ac:dyDescent="0.25">
      <c r="A128" s="210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12" t="str">
        <f>IFERROR(VLOOKUP($A128,'Виды деятельности'!$A$4:$J$216,4,0),"-")</f>
        <v>-</v>
      </c>
      <c r="E128" s="212" t="str">
        <f>IFERROR(VLOOKUP($A128,'Виды деятельности'!$A$4:$J$216,5,0),"")</f>
        <v/>
      </c>
      <c r="F128" s="212" t="str">
        <f>IFERROR(VLOOKUP($A128,'Виды деятельности'!$A$4:$J$216,6,0),"-")</f>
        <v>-</v>
      </c>
      <c r="G128" s="212" t="str">
        <f>IFERROR(VLOOKUP($A128,'Виды деятельности'!$A$4:$J$216,7,0),"-")</f>
        <v>-</v>
      </c>
      <c r="H128" s="212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13" customFormat="1" ht="15.75" x14ac:dyDescent="0.25">
      <c r="A129" s="210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12" t="str">
        <f>IFERROR(VLOOKUP($A129,'Виды деятельности'!$A$4:$J$216,4,0),"-")</f>
        <v>-</v>
      </c>
      <c r="E129" s="212" t="str">
        <f>IFERROR(VLOOKUP($A129,'Виды деятельности'!$A$4:$J$216,5,0),"")</f>
        <v/>
      </c>
      <c r="F129" s="212" t="str">
        <f>IFERROR(VLOOKUP($A129,'Виды деятельности'!$A$4:$J$216,6,0),"-")</f>
        <v>-</v>
      </c>
      <c r="G129" s="212" t="str">
        <f>IFERROR(VLOOKUP($A129,'Виды деятельности'!$A$4:$J$216,7,0),"-")</f>
        <v>-</v>
      </c>
      <c r="H129" s="212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</row>
    <row r="130" spans="1:34" s="214" customFormat="1" ht="15.75" x14ac:dyDescent="0.25">
      <c r="A130" s="210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12" t="str">
        <f>IFERROR(VLOOKUP($A130,'Виды деятельности'!$A$4:$J$216,4,0),"-")</f>
        <v>-</v>
      </c>
      <c r="E130" s="212" t="str">
        <f>IFERROR(VLOOKUP($A130,'Виды деятельности'!$A$4:$J$216,5,0),"")</f>
        <v/>
      </c>
      <c r="F130" s="212" t="str">
        <f>IFERROR(VLOOKUP($A130,'Виды деятельности'!$A$4:$J$216,6,0),"-")</f>
        <v>-</v>
      </c>
      <c r="G130" s="212" t="str">
        <f>IFERROR(VLOOKUP($A130,'Виды деятельности'!$A$4:$J$216,7,0),"-")</f>
        <v>-</v>
      </c>
      <c r="H130" s="212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13" customFormat="1" ht="15.75" x14ac:dyDescent="0.25">
      <c r="A131" s="210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12" t="str">
        <f>IFERROR(VLOOKUP($A131,'Виды деятельности'!$A$4:$J$216,4,0),"-")</f>
        <v>-</v>
      </c>
      <c r="E131" s="212" t="str">
        <f>IFERROR(VLOOKUP($A131,'Виды деятельности'!$A$4:$J$216,5,0),"")</f>
        <v/>
      </c>
      <c r="F131" s="212" t="str">
        <f>IFERROR(VLOOKUP($A131,'Виды деятельности'!$A$4:$J$216,6,0),"-")</f>
        <v>-</v>
      </c>
      <c r="G131" s="212" t="str">
        <f>IFERROR(VLOOKUP($A131,'Виды деятельности'!$A$4:$J$216,7,0),"-")</f>
        <v>-</v>
      </c>
      <c r="H131" s="212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</row>
    <row r="132" spans="1:34" s="213" customFormat="1" ht="15.75" x14ac:dyDescent="0.25">
      <c r="A132" s="210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12" t="str">
        <f>IFERROR(VLOOKUP($A132,'Виды деятельности'!$A$4:$J$216,4,0),"-")</f>
        <v>-</v>
      </c>
      <c r="E132" s="212" t="str">
        <f>IFERROR(VLOOKUP($A132,'Виды деятельности'!$A$4:$J$216,5,0),"")</f>
        <v/>
      </c>
      <c r="F132" s="212" t="str">
        <f>IFERROR(VLOOKUP($A132,'Виды деятельности'!$A$4:$J$216,6,0),"-")</f>
        <v>-</v>
      </c>
      <c r="G132" s="212" t="str">
        <f>IFERROR(VLOOKUP($A132,'Виды деятельности'!$A$4:$J$216,7,0),"-")</f>
        <v>-</v>
      </c>
      <c r="H132" s="212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</row>
    <row r="133" spans="1:34" s="214" customFormat="1" ht="15.75" x14ac:dyDescent="0.25">
      <c r="A133" s="210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12" t="str">
        <f>IFERROR(VLOOKUP($A133,'Виды деятельности'!$A$4:$J$216,4,0),"-")</f>
        <v>-</v>
      </c>
      <c r="E133" s="212" t="str">
        <f>IFERROR(VLOOKUP($A133,'Виды деятельности'!$A$4:$J$216,5,0),"")</f>
        <v/>
      </c>
      <c r="F133" s="212" t="str">
        <f>IFERROR(VLOOKUP($A133,'Виды деятельности'!$A$4:$J$216,6,0),"-")</f>
        <v>-</v>
      </c>
      <c r="G133" s="212" t="str">
        <f>IFERROR(VLOOKUP($A133,'Виды деятельности'!$A$4:$J$216,7,0),"-")</f>
        <v>-</v>
      </c>
      <c r="H133" s="212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4" customFormat="1" ht="15.75" x14ac:dyDescent="0.25">
      <c r="A134" s="9"/>
      <c r="B134" s="9"/>
      <c r="C134" s="103"/>
      <c r="D134" s="40"/>
      <c r="E134" s="41" t="s">
        <v>30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6"/>
      <c r="N134" s="127">
        <f>SUM(J134:L134)</f>
        <v>0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4" customFormat="1" ht="15.75" x14ac:dyDescent="0.25">
      <c r="A135" s="210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>-</v>
      </c>
      <c r="D135" s="212" t="str">
        <f>IFERROR(VLOOKUP($A135,'Виды деятельности'!$A$4:$J$216,4,0),"-")</f>
        <v>-</v>
      </c>
      <c r="E135" s="212" t="str">
        <f>IFERROR(VLOOKUP($A135,'Виды деятельности'!$A$4:$J$216,5,0),"")</f>
        <v/>
      </c>
      <c r="F135" s="212" t="str">
        <f>IFERROR(VLOOKUP($A135,'Виды деятельности'!$A$4:$J$216,6,0),"-")</f>
        <v>-</v>
      </c>
      <c r="G135" s="212" t="str">
        <f>IFERROR(VLOOKUP($A135,'Виды деятельности'!$A$4:$J$216,7,0),"-")</f>
        <v>-</v>
      </c>
      <c r="H135" s="212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9"/>
      <c r="K135" s="139"/>
      <c r="L135" s="139"/>
      <c r="M135" s="140" t="str">
        <f>IFERROR(VLOOKUP($A135,'Виды деятельности'!$A$4:$J$216,10,0),"-")</f>
        <v>-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4" customFormat="1" ht="15.75" x14ac:dyDescent="0.25">
      <c r="A136" s="210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>-</v>
      </c>
      <c r="D136" s="212" t="str">
        <f>IFERROR(VLOOKUP($A136,'Виды деятельности'!$A$4:$J$216,4,0),"-")</f>
        <v>-</v>
      </c>
      <c r="E136" s="212" t="str">
        <f>IFERROR(VLOOKUP($A136,'Виды деятельности'!$A$4:$J$216,5,0),"")</f>
        <v/>
      </c>
      <c r="F136" s="212" t="str">
        <f>IFERROR(VLOOKUP($A136,'Виды деятельности'!$A$4:$J$216,6,0),"-")</f>
        <v>-</v>
      </c>
      <c r="G136" s="212" t="str">
        <f>IFERROR(VLOOKUP($A136,'Виды деятельности'!$A$4:$J$216,7,0),"-")</f>
        <v>-</v>
      </c>
      <c r="H136" s="212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9"/>
      <c r="K136" s="139"/>
      <c r="L136" s="139"/>
      <c r="M136" s="140" t="str">
        <f>IFERROR(VLOOKUP($A136,'Виды деятельности'!$A$4:$J$216,10,0),"-")</f>
        <v>-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4" customFormat="1" ht="15.75" x14ac:dyDescent="0.25">
      <c r="A137" s="210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>-</v>
      </c>
      <c r="D137" s="212" t="str">
        <f>IFERROR(VLOOKUP($A137,'Виды деятельности'!$A$4:$J$216,4,0),"-")</f>
        <v>-</v>
      </c>
      <c r="E137" s="212" t="str">
        <f>IFERROR(VLOOKUP($A137,'Виды деятельности'!$A$4:$J$216,5,0),"")</f>
        <v/>
      </c>
      <c r="F137" s="212" t="str">
        <f>IFERROR(VLOOKUP($A137,'Виды деятельности'!$A$4:$J$216,6,0),"-")</f>
        <v>-</v>
      </c>
      <c r="G137" s="212" t="str">
        <f>IFERROR(VLOOKUP($A137,'Виды деятельности'!$A$4:$J$216,7,0),"-")</f>
        <v>-</v>
      </c>
      <c r="H137" s="212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9"/>
      <c r="K137" s="139"/>
      <c r="L137" s="139"/>
      <c r="M137" s="140" t="str">
        <f>IFERROR(VLOOKUP($A137,'Виды деятельности'!$A$4:$J$216,10,0),"-")</f>
        <v>-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4" customFormat="1" ht="15.75" x14ac:dyDescent="0.25">
      <c r="A138" s="210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-</v>
      </c>
      <c r="D138" s="212" t="str">
        <f>IFERROR(VLOOKUP($A138,'Виды деятельности'!$A$4:$J$216,4,0),"-")</f>
        <v>-</v>
      </c>
      <c r="E138" s="212" t="str">
        <f>IFERROR(VLOOKUP($A138,'Виды деятельности'!$A$4:$J$216,5,0),"")</f>
        <v/>
      </c>
      <c r="F138" s="212" t="str">
        <f>IFERROR(VLOOKUP($A138,'Виды деятельности'!$A$4:$J$216,6,0),"-")</f>
        <v>-</v>
      </c>
      <c r="G138" s="212" t="str">
        <f>IFERROR(VLOOKUP($A138,'Виды деятельности'!$A$4:$J$216,7,0),"-")</f>
        <v>-</v>
      </c>
      <c r="H138" s="212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9"/>
      <c r="K138" s="139"/>
      <c r="L138" s="139"/>
      <c r="M138" s="140" t="str">
        <f>IFERROR(VLOOKUP($A138,'Виды деятельности'!$A$4:$J$216,10,0),"-")</f>
        <v>-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4" customFormat="1" ht="15.75" x14ac:dyDescent="0.25">
      <c r="A139" s="210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12" t="str">
        <f>IFERROR(VLOOKUP($A139,'Виды деятельности'!$A$4:$J$216,4,0),"-")</f>
        <v>-</v>
      </c>
      <c r="E139" s="212" t="str">
        <f>IFERROR(VLOOKUP($A139,'Виды деятельности'!$A$4:$J$216,5,0),"")</f>
        <v/>
      </c>
      <c r="F139" s="212" t="str">
        <f>IFERROR(VLOOKUP($A139,'Виды деятельности'!$A$4:$J$216,6,0),"-")</f>
        <v>-</v>
      </c>
      <c r="G139" s="212" t="str">
        <f>IFERROR(VLOOKUP($A139,'Виды деятельности'!$A$4:$J$216,7,0),"-")</f>
        <v>-</v>
      </c>
      <c r="H139" s="212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4" customFormat="1" ht="15.75" x14ac:dyDescent="0.25">
      <c r="A140" s="210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12" t="str">
        <f>IFERROR(VLOOKUP($A140,'Виды деятельности'!$A$4:$J$216,4,0),"-")</f>
        <v>-</v>
      </c>
      <c r="E140" s="212" t="str">
        <f>IFERROR(VLOOKUP($A140,'Виды деятельности'!$A$4:$J$216,5,0),"")</f>
        <v/>
      </c>
      <c r="F140" s="212" t="str">
        <f>IFERROR(VLOOKUP($A140,'Виды деятельности'!$A$4:$J$216,6,0),"-")</f>
        <v>-</v>
      </c>
      <c r="G140" s="212" t="str">
        <f>IFERROR(VLOOKUP($A140,'Виды деятельности'!$A$4:$J$216,7,0),"-")</f>
        <v>-</v>
      </c>
      <c r="H140" s="212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4" customFormat="1" ht="15.75" x14ac:dyDescent="0.25">
      <c r="A141" s="210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12" t="str">
        <f>IFERROR(VLOOKUP($A141,'Виды деятельности'!$A$4:$J$216,4,0),"-")</f>
        <v>-</v>
      </c>
      <c r="E141" s="212" t="str">
        <f>IFERROR(VLOOKUP($A141,'Виды деятельности'!$A$4:$J$216,5,0),"")</f>
        <v/>
      </c>
      <c r="F141" s="212" t="str">
        <f>IFERROR(VLOOKUP($A141,'Виды деятельности'!$A$4:$J$216,6,0),"-")</f>
        <v>-</v>
      </c>
      <c r="G141" s="212" t="str">
        <f>IFERROR(VLOOKUP($A141,'Виды деятельности'!$A$4:$J$216,7,0),"-")</f>
        <v>-</v>
      </c>
      <c r="H141" s="212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4" customFormat="1" ht="15.75" x14ac:dyDescent="0.25">
      <c r="A142" s="210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12" t="str">
        <f>IFERROR(VLOOKUP($A142,'Виды деятельности'!$A$4:$J$216,4,0),"-")</f>
        <v>-</v>
      </c>
      <c r="E142" s="212" t="str">
        <f>IFERROR(VLOOKUP($A142,'Виды деятельности'!$A$4:$J$216,5,0),"")</f>
        <v/>
      </c>
      <c r="F142" s="212" t="str">
        <f>IFERROR(VLOOKUP($A142,'Виды деятельности'!$A$4:$J$216,6,0),"-")</f>
        <v>-</v>
      </c>
      <c r="G142" s="212" t="str">
        <f>IFERROR(VLOOKUP($A142,'Виды деятельности'!$A$4:$J$216,7,0),"-")</f>
        <v>-</v>
      </c>
      <c r="H142" s="212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4" customFormat="1" ht="15.75" x14ac:dyDescent="0.25">
      <c r="A143" s="210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12" t="str">
        <f>IFERROR(VLOOKUP($A143,'Виды деятельности'!$A$4:$J$216,4,0),"-")</f>
        <v>-</v>
      </c>
      <c r="E143" s="212" t="str">
        <f>IFERROR(VLOOKUP($A143,'Виды деятельности'!$A$4:$J$216,5,0),"")</f>
        <v/>
      </c>
      <c r="F143" s="212" t="str">
        <f>IFERROR(VLOOKUP($A143,'Виды деятельности'!$A$4:$J$216,6,0),"-")</f>
        <v>-</v>
      </c>
      <c r="G143" s="212" t="str">
        <f>IFERROR(VLOOKUP($A143,'Виды деятельности'!$A$4:$J$216,7,0),"-")</f>
        <v>-</v>
      </c>
      <c r="H143" s="212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4" customFormat="1" ht="15.75" x14ac:dyDescent="0.25">
      <c r="A144" s="210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12" t="str">
        <f>IFERROR(VLOOKUP($A144,'Виды деятельности'!$A$4:$J$216,4,0),"-")</f>
        <v>-</v>
      </c>
      <c r="E144" s="212" t="str">
        <f>IFERROR(VLOOKUP($A144,'Виды деятельности'!$A$4:$J$216,5,0),"")</f>
        <v/>
      </c>
      <c r="F144" s="212" t="str">
        <f>IFERROR(VLOOKUP($A144,'Виды деятельности'!$A$4:$J$216,6,0),"-")</f>
        <v>-</v>
      </c>
      <c r="G144" s="212" t="str">
        <f>IFERROR(VLOOKUP($A144,'Виды деятельности'!$A$4:$J$216,7,0),"-")</f>
        <v>-</v>
      </c>
      <c r="H144" s="212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4" customFormat="1" ht="15.75" x14ac:dyDescent="0.25">
      <c r="A145" s="210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12" t="str">
        <f>IFERROR(VLOOKUP($A145,'Виды деятельности'!$A$4:$J$216,4,0),"-")</f>
        <v>-</v>
      </c>
      <c r="E145" s="212" t="str">
        <f>IFERROR(VLOOKUP($A145,'Виды деятельности'!$A$4:$J$216,5,0),"")</f>
        <v/>
      </c>
      <c r="F145" s="212" t="str">
        <f>IFERROR(VLOOKUP($A145,'Виды деятельности'!$A$4:$J$216,6,0),"-")</f>
        <v>-</v>
      </c>
      <c r="G145" s="212" t="str">
        <f>IFERROR(VLOOKUP($A145,'Виды деятельности'!$A$4:$J$216,7,0),"-")</f>
        <v>-</v>
      </c>
      <c r="H145" s="212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4" customFormat="1" ht="15.75" x14ac:dyDescent="0.25">
      <c r="A146" s="210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12" t="str">
        <f>IFERROR(VLOOKUP($A146,'Виды деятельности'!$A$4:$J$216,4,0),"-")</f>
        <v>-</v>
      </c>
      <c r="E146" s="212" t="str">
        <f>IFERROR(VLOOKUP($A146,'Виды деятельности'!$A$4:$J$216,5,0),"")</f>
        <v/>
      </c>
      <c r="F146" s="212" t="str">
        <f>IFERROR(VLOOKUP($A146,'Виды деятельности'!$A$4:$J$216,6,0),"-")</f>
        <v>-</v>
      </c>
      <c r="G146" s="212" t="str">
        <f>IFERROR(VLOOKUP($A146,'Виды деятельности'!$A$4:$J$216,7,0),"-")</f>
        <v>-</v>
      </c>
      <c r="H146" s="212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4" customFormat="1" ht="15.75" x14ac:dyDescent="0.25">
      <c r="A147" s="210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12" t="str">
        <f>IFERROR(VLOOKUP($A147,'Виды деятельности'!$A$4:$J$216,4,0),"-")</f>
        <v>-</v>
      </c>
      <c r="E147" s="212" t="str">
        <f>IFERROR(VLOOKUP($A147,'Виды деятельности'!$A$4:$J$216,5,0),"")</f>
        <v/>
      </c>
      <c r="F147" s="212" t="str">
        <f>IFERROR(VLOOKUP($A147,'Виды деятельности'!$A$4:$J$216,6,0),"-")</f>
        <v>-</v>
      </c>
      <c r="G147" s="212" t="str">
        <f>IFERROR(VLOOKUP($A147,'Виды деятельности'!$A$4:$J$216,7,0),"-")</f>
        <v>-</v>
      </c>
      <c r="H147" s="212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13" customFormat="1" ht="15.75" x14ac:dyDescent="0.25">
      <c r="A148" s="210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12" t="str">
        <f>IFERROR(VLOOKUP($A148,'Виды деятельности'!$A$4:$J$216,4,0),"-")</f>
        <v>-</v>
      </c>
      <c r="E148" s="212" t="str">
        <f>IFERROR(VLOOKUP($A148,'Виды деятельности'!$A$4:$J$216,5,0),"")</f>
        <v/>
      </c>
      <c r="F148" s="212" t="str">
        <f>IFERROR(VLOOKUP($A148,'Виды деятельности'!$A$4:$J$216,6,0),"-")</f>
        <v>-</v>
      </c>
      <c r="G148" s="212" t="str">
        <f>IFERROR(VLOOKUP($A148,'Виды деятельности'!$A$4:$J$216,7,0),"-")</f>
        <v>-</v>
      </c>
      <c r="H148" s="212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</row>
    <row r="149" spans="1:34" s="214" customFormat="1" ht="15.75" x14ac:dyDescent="0.25">
      <c r="A149" s="210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12" t="str">
        <f>IFERROR(VLOOKUP($A149,'Виды деятельности'!$A$4:$J$216,4,0),"-")</f>
        <v>-</v>
      </c>
      <c r="E149" s="212" t="str">
        <f>IFERROR(VLOOKUP($A149,'Виды деятельности'!$A$4:$J$216,5,0),"")</f>
        <v/>
      </c>
      <c r="F149" s="212" t="str">
        <f>IFERROR(VLOOKUP($A149,'Виды деятельности'!$A$4:$J$216,6,0),"-")</f>
        <v>-</v>
      </c>
      <c r="G149" s="212" t="str">
        <f>IFERROR(VLOOKUP($A149,'Виды деятельности'!$A$4:$J$216,7,0),"-")</f>
        <v>-</v>
      </c>
      <c r="H149" s="212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13" customFormat="1" ht="15.75" x14ac:dyDescent="0.25">
      <c r="A150" s="210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12" t="str">
        <f>IFERROR(VLOOKUP($A150,'Виды деятельности'!$A$4:$J$216,4,0),"-")</f>
        <v>-</v>
      </c>
      <c r="E150" s="212" t="str">
        <f>IFERROR(VLOOKUP($A150,'Виды деятельности'!$A$4:$J$216,5,0),"")</f>
        <v/>
      </c>
      <c r="F150" s="212" t="str">
        <f>IFERROR(VLOOKUP($A150,'Виды деятельности'!$A$4:$J$216,6,0),"-")</f>
        <v>-</v>
      </c>
      <c r="G150" s="212" t="str">
        <f>IFERROR(VLOOKUP($A150,'Виды деятельности'!$A$4:$J$216,7,0),"-")</f>
        <v>-</v>
      </c>
      <c r="H150" s="212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</row>
    <row r="151" spans="1:34" s="214" customFormat="1" ht="15.75" x14ac:dyDescent="0.25">
      <c r="A151" s="210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12" t="str">
        <f>IFERROR(VLOOKUP($A151,'Виды деятельности'!$A$4:$J$216,4,0),"-")</f>
        <v>-</v>
      </c>
      <c r="E151" s="212" t="str">
        <f>IFERROR(VLOOKUP($A151,'Виды деятельности'!$A$4:$J$216,5,0),"")</f>
        <v/>
      </c>
      <c r="F151" s="212" t="str">
        <f>IFERROR(VLOOKUP($A151,'Виды деятельности'!$A$4:$J$216,6,0),"-")</f>
        <v>-</v>
      </c>
      <c r="G151" s="212" t="str">
        <f>IFERROR(VLOOKUP($A151,'Виды деятельности'!$A$4:$J$216,7,0),"-")</f>
        <v>-</v>
      </c>
      <c r="H151" s="212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13" customFormat="1" ht="15.75" x14ac:dyDescent="0.25">
      <c r="A152" s="210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12" t="str">
        <f>IFERROR(VLOOKUP($A152,'Виды деятельности'!$A$4:$J$216,4,0),"-")</f>
        <v>-</v>
      </c>
      <c r="E152" s="212" t="str">
        <f>IFERROR(VLOOKUP($A152,'Виды деятельности'!$A$4:$J$216,5,0),"")</f>
        <v/>
      </c>
      <c r="F152" s="212" t="str">
        <f>IFERROR(VLOOKUP($A152,'Виды деятельности'!$A$4:$J$216,6,0),"-")</f>
        <v>-</v>
      </c>
      <c r="G152" s="212" t="str">
        <f>IFERROR(VLOOKUP($A152,'Виды деятельности'!$A$4:$J$216,7,0),"-")</f>
        <v>-</v>
      </c>
      <c r="H152" s="212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</row>
    <row r="153" spans="1:34" s="213" customFormat="1" ht="15.75" x14ac:dyDescent="0.25">
      <c r="A153" s="210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12" t="str">
        <f>IFERROR(VLOOKUP($A153,'Виды деятельности'!$A$4:$J$216,4,0),"-")</f>
        <v>-</v>
      </c>
      <c r="E153" s="212" t="str">
        <f>IFERROR(VLOOKUP($A153,'Виды деятельности'!$A$4:$J$216,5,0),"")</f>
        <v/>
      </c>
      <c r="F153" s="212" t="str">
        <f>IFERROR(VLOOKUP($A153,'Виды деятельности'!$A$4:$J$216,6,0),"-")</f>
        <v>-</v>
      </c>
      <c r="G153" s="212" t="str">
        <f>IFERROR(VLOOKUP($A153,'Виды деятельности'!$A$4:$J$216,7,0),"-")</f>
        <v>-</v>
      </c>
      <c r="H153" s="212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</row>
    <row r="154" spans="1:34" s="214" customFormat="1" ht="15.75" x14ac:dyDescent="0.25">
      <c r="A154" s="210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12" t="str">
        <f>IFERROR(VLOOKUP($A154,'Виды деятельности'!$A$4:$J$216,4,0),"-")</f>
        <v>-</v>
      </c>
      <c r="E154" s="212" t="str">
        <f>IFERROR(VLOOKUP($A154,'Виды деятельности'!$A$4:$J$216,5,0),"")</f>
        <v/>
      </c>
      <c r="F154" s="212" t="str">
        <f>IFERROR(VLOOKUP($A154,'Виды деятельности'!$A$4:$J$216,6,0),"-")</f>
        <v>-</v>
      </c>
      <c r="G154" s="212" t="str">
        <f>IFERROR(VLOOKUP($A154,'Виды деятельности'!$A$4:$J$216,7,0),"-")</f>
        <v>-</v>
      </c>
      <c r="H154" s="212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4" customFormat="1" ht="15.75" x14ac:dyDescent="0.25">
      <c r="A155" s="9"/>
      <c r="B155" s="9"/>
      <c r="C155" s="103"/>
      <c r="D155" s="40"/>
      <c r="E155" s="41" t="s">
        <v>31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6"/>
      <c r="N155" s="127">
        <f>SUM(J155:L155)</f>
        <v>0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7" customFormat="1" ht="15.75" x14ac:dyDescent="0.25">
      <c r="A156" s="210" t="str">
        <f>CONCATENATE(B156,") ",'Виды деятельности'!$C$227)</f>
        <v>1) 6. Связь/пересылка</v>
      </c>
      <c r="B156" s="216">
        <v>1</v>
      </c>
      <c r="C156" s="135" t="str">
        <f>IFERROR(VLOOKUP($A156,'Виды деятельности'!$A$4:$J$216,2,0),"-")</f>
        <v>-</v>
      </c>
      <c r="D156" s="212" t="str">
        <f>IFERROR(VLOOKUP($A156,'Виды деятельности'!$A$4:$J$216,4,0),"-")</f>
        <v>-</v>
      </c>
      <c r="E156" s="212" t="str">
        <f>IFERROR(VLOOKUP($A156,'Виды деятельности'!$A$4:$J$216,5,0),"")</f>
        <v/>
      </c>
      <c r="F156" s="212" t="str">
        <f>IFERROR(VLOOKUP($A156,'Виды деятельности'!$A$4:$J$216,6,0),"-")</f>
        <v>-</v>
      </c>
      <c r="G156" s="212" t="str">
        <f>IFERROR(VLOOKUP($A156,'Виды деятельности'!$A$4:$J$216,7,0),"-")</f>
        <v>-</v>
      </c>
      <c r="H156" s="212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1"/>
      <c r="K156" s="141"/>
      <c r="L156" s="141"/>
      <c r="M156" s="140" t="str">
        <f>IFERROR(VLOOKUP($A156,'Виды деятельности'!$A$4:$J$216,10,0),"-")</f>
        <v>-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</row>
    <row r="157" spans="1:34" s="217" customFormat="1" ht="15.75" x14ac:dyDescent="0.25">
      <c r="A157" s="210" t="str">
        <f>CONCATENATE(B157,") ",'Виды деятельности'!$C$227)</f>
        <v>2) 6. Связь/пересылка</v>
      </c>
      <c r="B157" s="216">
        <v>2</v>
      </c>
      <c r="C157" s="135" t="str">
        <f>IFERROR(VLOOKUP($A157,'Виды деятельности'!$A$4:$J$216,2,0),"-")</f>
        <v>-</v>
      </c>
      <c r="D157" s="212" t="str">
        <f>IFERROR(VLOOKUP($A157,'Виды деятельности'!$A$4:$J$216,4,0),"-")</f>
        <v>-</v>
      </c>
      <c r="E157" s="212" t="str">
        <f>IFERROR(VLOOKUP($A157,'Виды деятельности'!$A$4:$J$216,5,0),"")</f>
        <v/>
      </c>
      <c r="F157" s="212" t="str">
        <f>IFERROR(VLOOKUP($A157,'Виды деятельности'!$A$4:$J$216,6,0),"-")</f>
        <v>-</v>
      </c>
      <c r="G157" s="212" t="str">
        <f>IFERROR(VLOOKUP($A157,'Виды деятельности'!$A$4:$J$216,7,0),"-")</f>
        <v>-</v>
      </c>
      <c r="H157" s="212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1"/>
      <c r="K157" s="141"/>
      <c r="L157" s="141"/>
      <c r="M157" s="140" t="str">
        <f>IFERROR(VLOOKUP($A157,'Виды деятельности'!$A$4:$J$216,10,0),"-")</f>
        <v>-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</row>
    <row r="158" spans="1:34" s="217" customFormat="1" ht="15.75" x14ac:dyDescent="0.25">
      <c r="A158" s="210" t="str">
        <f>CONCATENATE(B158,") ",'Виды деятельности'!$C$227)</f>
        <v>3) 6. Связь/пересылка</v>
      </c>
      <c r="B158" s="216">
        <v>3</v>
      </c>
      <c r="C158" s="135" t="str">
        <f>IFERROR(VLOOKUP($A158,'Виды деятельности'!$A$4:$J$216,2,0),"-")</f>
        <v>-</v>
      </c>
      <c r="D158" s="212" t="str">
        <f>IFERROR(VLOOKUP($A158,'Виды деятельности'!$A$4:$J$216,4,0),"-")</f>
        <v>-</v>
      </c>
      <c r="E158" s="212" t="str">
        <f>IFERROR(VLOOKUP($A158,'Виды деятельности'!$A$4:$J$216,5,0),"")</f>
        <v/>
      </c>
      <c r="F158" s="212" t="str">
        <f>IFERROR(VLOOKUP($A158,'Виды деятельности'!$A$4:$J$216,6,0),"-")</f>
        <v>-</v>
      </c>
      <c r="G158" s="212" t="str">
        <f>IFERROR(VLOOKUP($A158,'Виды деятельности'!$A$4:$J$216,7,0),"-")</f>
        <v>-</v>
      </c>
      <c r="H158" s="212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1"/>
      <c r="K158" s="141"/>
      <c r="L158" s="141"/>
      <c r="M158" s="140" t="str">
        <f>IFERROR(VLOOKUP($A158,'Виды деятельности'!$A$4:$J$216,10,0),"-")</f>
        <v>-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</row>
    <row r="159" spans="1:34" s="217" customFormat="1" ht="15.75" x14ac:dyDescent="0.25">
      <c r="A159" s="210" t="str">
        <f>CONCATENATE(B159,") ",'Виды деятельности'!$C$227)</f>
        <v>4) 6. Связь/пересылка</v>
      </c>
      <c r="B159" s="216">
        <v>4</v>
      </c>
      <c r="C159" s="135" t="str">
        <f>IFERROR(VLOOKUP($A159,'Виды деятельности'!$A$4:$J$216,2,0),"-")</f>
        <v>-</v>
      </c>
      <c r="D159" s="212" t="str">
        <f>IFERROR(VLOOKUP($A159,'Виды деятельности'!$A$4:$J$216,4,0),"-")</f>
        <v>-</v>
      </c>
      <c r="E159" s="212" t="str">
        <f>IFERROR(VLOOKUP($A159,'Виды деятельности'!$A$4:$J$216,5,0),"")</f>
        <v/>
      </c>
      <c r="F159" s="212" t="str">
        <f>IFERROR(VLOOKUP($A159,'Виды деятельности'!$A$4:$J$216,6,0),"-")</f>
        <v>-</v>
      </c>
      <c r="G159" s="212" t="str">
        <f>IFERROR(VLOOKUP($A159,'Виды деятельности'!$A$4:$J$216,7,0),"-")</f>
        <v>-</v>
      </c>
      <c r="H159" s="212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1"/>
      <c r="K159" s="141"/>
      <c r="L159" s="141"/>
      <c r="M159" s="140" t="str">
        <f>IFERROR(VLOOKUP($A159,'Виды деятельности'!$A$4:$J$216,10,0),"-")</f>
        <v>-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</row>
    <row r="160" spans="1:34" s="217" customFormat="1" ht="15.75" x14ac:dyDescent="0.25">
      <c r="A160" s="210" t="str">
        <f>CONCATENATE(B160,") ",'Виды деятельности'!$C$227)</f>
        <v>5) 6. Связь/пересылка</v>
      </c>
      <c r="B160" s="216">
        <v>5</v>
      </c>
      <c r="C160" s="135" t="str">
        <f>IFERROR(VLOOKUP($A160,'Виды деятельности'!$A$4:$J$216,2,0),"-")</f>
        <v>-</v>
      </c>
      <c r="D160" s="212" t="str">
        <f>IFERROR(VLOOKUP($A160,'Виды деятельности'!$A$4:$J$216,4,0),"-")</f>
        <v>-</v>
      </c>
      <c r="E160" s="212" t="str">
        <f>IFERROR(VLOOKUP($A160,'Виды деятельности'!$A$4:$J$216,5,0),"")</f>
        <v/>
      </c>
      <c r="F160" s="212" t="str">
        <f>IFERROR(VLOOKUP($A160,'Виды деятельности'!$A$4:$J$216,6,0),"-")</f>
        <v>-</v>
      </c>
      <c r="G160" s="212" t="str">
        <f>IFERROR(VLOOKUP($A160,'Виды деятельности'!$A$4:$J$216,7,0),"-")</f>
        <v>-</v>
      </c>
      <c r="H160" s="212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1"/>
      <c r="K160" s="141"/>
      <c r="L160" s="141"/>
      <c r="M160" s="140" t="str">
        <f>IFERROR(VLOOKUP($A160,'Виды деятельности'!$A$4:$J$216,10,0),"-")</f>
        <v>-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</row>
    <row r="161" spans="1:34" s="217" customFormat="1" ht="15.75" x14ac:dyDescent="0.25">
      <c r="A161" s="210" t="str">
        <f>CONCATENATE(B161,") ",'Виды деятельности'!$C$227)</f>
        <v>6) 6. Связь/пересылка</v>
      </c>
      <c r="B161" s="216">
        <v>6</v>
      </c>
      <c r="C161" s="135" t="str">
        <f>IFERROR(VLOOKUP($A161,'Виды деятельности'!$A$4:$J$216,2,0),"-")</f>
        <v>-</v>
      </c>
      <c r="D161" s="212" t="str">
        <f>IFERROR(VLOOKUP($A161,'Виды деятельности'!$A$4:$J$216,4,0),"-")</f>
        <v>-</v>
      </c>
      <c r="E161" s="212" t="str">
        <f>IFERROR(VLOOKUP($A161,'Виды деятельности'!$A$4:$J$216,5,0),"")</f>
        <v/>
      </c>
      <c r="F161" s="212" t="str">
        <f>IFERROR(VLOOKUP($A161,'Виды деятельности'!$A$4:$J$216,6,0),"-")</f>
        <v>-</v>
      </c>
      <c r="G161" s="212" t="str">
        <f>IFERROR(VLOOKUP($A161,'Виды деятельности'!$A$4:$J$216,7,0),"-")</f>
        <v>-</v>
      </c>
      <c r="H161" s="212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1"/>
      <c r="K161" s="141"/>
      <c r="L161" s="141"/>
      <c r="M161" s="140" t="str">
        <f>IFERROR(VLOOKUP($A161,'Виды деятельности'!$A$4:$J$216,10,0),"-")</f>
        <v>-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</row>
    <row r="162" spans="1:34" s="217" customFormat="1" ht="15.75" x14ac:dyDescent="0.25">
      <c r="A162" s="210" t="str">
        <f>CONCATENATE(B162,") ",'Виды деятельности'!$C$227)</f>
        <v>7) 6. Связь/пересылка</v>
      </c>
      <c r="B162" s="216">
        <v>7</v>
      </c>
      <c r="C162" s="135" t="str">
        <f>IFERROR(VLOOKUP($A162,'Виды деятельности'!$A$4:$J$216,2,0),"-")</f>
        <v>-</v>
      </c>
      <c r="D162" s="212" t="str">
        <f>IFERROR(VLOOKUP($A162,'Виды деятельности'!$A$4:$J$216,4,0),"-")</f>
        <v>-</v>
      </c>
      <c r="E162" s="212" t="str">
        <f>IFERROR(VLOOKUP($A162,'Виды деятельности'!$A$4:$J$216,5,0),"")</f>
        <v/>
      </c>
      <c r="F162" s="212" t="str">
        <f>IFERROR(VLOOKUP($A162,'Виды деятельности'!$A$4:$J$216,6,0),"-")</f>
        <v>-</v>
      </c>
      <c r="G162" s="212" t="str">
        <f>IFERROR(VLOOKUP($A162,'Виды деятельности'!$A$4:$J$216,7,0),"-")</f>
        <v>-</v>
      </c>
      <c r="H162" s="212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</row>
    <row r="163" spans="1:34" s="217" customFormat="1" ht="15.75" x14ac:dyDescent="0.25">
      <c r="A163" s="210" t="str">
        <f>CONCATENATE(B163,") ",'Виды деятельности'!$C$227)</f>
        <v>8) 6. Связь/пересылка</v>
      </c>
      <c r="B163" s="216">
        <v>8</v>
      </c>
      <c r="C163" s="135" t="str">
        <f>IFERROR(VLOOKUP($A163,'Виды деятельности'!$A$4:$J$216,2,0),"-")</f>
        <v>-</v>
      </c>
      <c r="D163" s="212" t="str">
        <f>IFERROR(VLOOKUP($A163,'Виды деятельности'!$A$4:$J$216,4,0),"-")</f>
        <v>-</v>
      </c>
      <c r="E163" s="212" t="str">
        <f>IFERROR(VLOOKUP($A163,'Виды деятельности'!$A$4:$J$216,5,0),"")</f>
        <v/>
      </c>
      <c r="F163" s="212" t="str">
        <f>IFERROR(VLOOKUP($A163,'Виды деятельности'!$A$4:$J$216,6,0),"-")</f>
        <v>-</v>
      </c>
      <c r="G163" s="212" t="str">
        <f>IFERROR(VLOOKUP($A163,'Виды деятельности'!$A$4:$J$216,7,0),"-")</f>
        <v>-</v>
      </c>
      <c r="H163" s="212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</row>
    <row r="164" spans="1:34" s="217" customFormat="1" ht="15.75" x14ac:dyDescent="0.25">
      <c r="A164" s="210" t="str">
        <f>CONCATENATE(B164,") ",'Виды деятельности'!$C$227)</f>
        <v>9) 6. Связь/пересылка</v>
      </c>
      <c r="B164" s="216">
        <v>9</v>
      </c>
      <c r="C164" s="135" t="str">
        <f>IFERROR(VLOOKUP($A164,'Виды деятельности'!$A$4:$J$216,2,0),"-")</f>
        <v>-</v>
      </c>
      <c r="D164" s="212" t="str">
        <f>IFERROR(VLOOKUP($A164,'Виды деятельности'!$A$4:$J$216,4,0),"-")</f>
        <v>-</v>
      </c>
      <c r="E164" s="212" t="str">
        <f>IFERROR(VLOOKUP($A164,'Виды деятельности'!$A$4:$J$216,5,0),"")</f>
        <v/>
      </c>
      <c r="F164" s="212" t="str">
        <f>IFERROR(VLOOKUP($A164,'Виды деятельности'!$A$4:$J$216,6,0),"-")</f>
        <v>-</v>
      </c>
      <c r="G164" s="212" t="str">
        <f>IFERROR(VLOOKUP($A164,'Виды деятельности'!$A$4:$J$216,7,0),"-")</f>
        <v>-</v>
      </c>
      <c r="H164" s="212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</row>
    <row r="165" spans="1:34" s="217" customFormat="1" ht="15.75" x14ac:dyDescent="0.25">
      <c r="A165" s="210" t="str">
        <f>CONCATENATE(B165,") ",'Виды деятельности'!$C$227)</f>
        <v>10) 6. Связь/пересылка</v>
      </c>
      <c r="B165" s="216">
        <v>10</v>
      </c>
      <c r="C165" s="135" t="str">
        <f>IFERROR(VLOOKUP($A165,'Виды деятельности'!$A$4:$J$216,2,0),"-")</f>
        <v>-</v>
      </c>
      <c r="D165" s="212" t="str">
        <f>IFERROR(VLOOKUP($A165,'Виды деятельности'!$A$4:$J$216,4,0),"-")</f>
        <v>-</v>
      </c>
      <c r="E165" s="212" t="str">
        <f>IFERROR(VLOOKUP($A165,'Виды деятельности'!$A$4:$J$216,5,0),"")</f>
        <v/>
      </c>
      <c r="F165" s="212" t="str">
        <f>IFERROR(VLOOKUP($A165,'Виды деятельности'!$A$4:$J$216,6,0),"-")</f>
        <v>-</v>
      </c>
      <c r="G165" s="212" t="str">
        <f>IFERROR(VLOOKUP($A165,'Виды деятельности'!$A$4:$J$216,7,0),"-")</f>
        <v>-</v>
      </c>
      <c r="H165" s="212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</row>
    <row r="166" spans="1:34" s="217" customFormat="1" ht="15.75" x14ac:dyDescent="0.25">
      <c r="A166" s="210" t="str">
        <f>CONCATENATE(B166,") ",'Виды деятельности'!$C$227)</f>
        <v>11) 6. Связь/пересылка</v>
      </c>
      <c r="B166" s="216">
        <v>11</v>
      </c>
      <c r="C166" s="135" t="str">
        <f>IFERROR(VLOOKUP($A166,'Виды деятельности'!$A$4:$J$216,2,0),"-")</f>
        <v>-</v>
      </c>
      <c r="D166" s="212" t="str">
        <f>IFERROR(VLOOKUP($A166,'Виды деятельности'!$A$4:$J$216,4,0),"-")</f>
        <v>-</v>
      </c>
      <c r="E166" s="212" t="str">
        <f>IFERROR(VLOOKUP($A166,'Виды деятельности'!$A$4:$J$216,5,0),"")</f>
        <v/>
      </c>
      <c r="F166" s="212" t="str">
        <f>IFERROR(VLOOKUP($A166,'Виды деятельности'!$A$4:$J$216,6,0),"-")</f>
        <v>-</v>
      </c>
      <c r="G166" s="212" t="str">
        <f>IFERROR(VLOOKUP($A166,'Виды деятельности'!$A$4:$J$216,7,0),"-")</f>
        <v>-</v>
      </c>
      <c r="H166" s="212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</row>
    <row r="167" spans="1:34" s="217" customFormat="1" ht="15.75" x14ac:dyDescent="0.25">
      <c r="A167" s="210" t="str">
        <f>CONCATENATE(B167,") ",'Виды деятельности'!$C$227)</f>
        <v>12) 6. Связь/пересылка</v>
      </c>
      <c r="B167" s="216">
        <v>12</v>
      </c>
      <c r="C167" s="135" t="str">
        <f>IFERROR(VLOOKUP($A167,'Виды деятельности'!$A$4:$J$216,2,0),"-")</f>
        <v>-</v>
      </c>
      <c r="D167" s="212" t="str">
        <f>IFERROR(VLOOKUP($A167,'Виды деятельности'!$A$4:$J$216,4,0),"-")</f>
        <v>-</v>
      </c>
      <c r="E167" s="212" t="str">
        <f>IFERROR(VLOOKUP($A167,'Виды деятельности'!$A$4:$J$216,5,0),"")</f>
        <v/>
      </c>
      <c r="F167" s="212" t="str">
        <f>IFERROR(VLOOKUP($A167,'Виды деятельности'!$A$4:$J$216,6,0),"-")</f>
        <v>-</v>
      </c>
      <c r="G167" s="212" t="str">
        <f>IFERROR(VLOOKUP($A167,'Виды деятельности'!$A$4:$J$216,7,0),"-")</f>
        <v>-</v>
      </c>
      <c r="H167" s="212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</row>
    <row r="168" spans="1:34" s="217" customFormat="1" ht="15.75" x14ac:dyDescent="0.25">
      <c r="A168" s="210" t="str">
        <f>CONCATENATE(B168,") ",'Виды деятельности'!$C$227)</f>
        <v>13) 6. Связь/пересылка</v>
      </c>
      <c r="B168" s="216">
        <v>13</v>
      </c>
      <c r="C168" s="135" t="str">
        <f>IFERROR(VLOOKUP($A168,'Виды деятельности'!$A$4:$J$216,2,0),"-")</f>
        <v>-</v>
      </c>
      <c r="D168" s="212" t="str">
        <f>IFERROR(VLOOKUP($A168,'Виды деятельности'!$A$4:$J$216,4,0),"-")</f>
        <v>-</v>
      </c>
      <c r="E168" s="212" t="str">
        <f>IFERROR(VLOOKUP($A168,'Виды деятельности'!$A$4:$J$216,5,0),"")</f>
        <v/>
      </c>
      <c r="F168" s="212" t="str">
        <f>IFERROR(VLOOKUP($A168,'Виды деятельности'!$A$4:$J$216,6,0),"-")</f>
        <v>-</v>
      </c>
      <c r="G168" s="212" t="str">
        <f>IFERROR(VLOOKUP($A168,'Виды деятельности'!$A$4:$J$216,7,0),"-")</f>
        <v>-</v>
      </c>
      <c r="H168" s="212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</row>
    <row r="169" spans="1:34" s="214" customFormat="1" ht="15.75" x14ac:dyDescent="0.25">
      <c r="A169" s="210" t="str">
        <f>CONCATENATE(B169,") ",'Виды деятельности'!$C$227)</f>
        <v>14) 6. Связь/пересылка</v>
      </c>
      <c r="B169" s="216">
        <v>14</v>
      </c>
      <c r="C169" s="135" t="str">
        <f>IFERROR(VLOOKUP($A169,'Виды деятельности'!$A$4:$J$216,2,0),"-")</f>
        <v>-</v>
      </c>
      <c r="D169" s="212" t="str">
        <f>IFERROR(VLOOKUP($A169,'Виды деятельности'!$A$4:$J$216,4,0),"-")</f>
        <v>-</v>
      </c>
      <c r="E169" s="212" t="str">
        <f>IFERROR(VLOOKUP($A169,'Виды деятельности'!$A$4:$J$216,5,0),"")</f>
        <v/>
      </c>
      <c r="F169" s="212" t="str">
        <f>IFERROR(VLOOKUP($A169,'Виды деятельности'!$A$4:$J$216,6,0),"-")</f>
        <v>-</v>
      </c>
      <c r="G169" s="212" t="str">
        <f>IFERROR(VLOOKUP($A169,'Виды деятельности'!$A$4:$J$216,7,0),"-")</f>
        <v>-</v>
      </c>
      <c r="H169" s="212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13" customFormat="1" ht="15.75" x14ac:dyDescent="0.25">
      <c r="A170" s="210" t="str">
        <f>CONCATENATE(B170,") ",'Виды деятельности'!$C$227)</f>
        <v>15) 6. Связь/пересылка</v>
      </c>
      <c r="B170" s="216">
        <v>15</v>
      </c>
      <c r="C170" s="135" t="str">
        <f>IFERROR(VLOOKUP($A170,'Виды деятельности'!$A$4:$J$216,2,0),"-")</f>
        <v>-</v>
      </c>
      <c r="D170" s="212" t="str">
        <f>IFERROR(VLOOKUP($A170,'Виды деятельности'!$A$4:$J$216,4,0),"-")</f>
        <v>-</v>
      </c>
      <c r="E170" s="212" t="str">
        <f>IFERROR(VLOOKUP($A170,'Виды деятельности'!$A$4:$J$216,5,0),"")</f>
        <v/>
      </c>
      <c r="F170" s="212" t="str">
        <f>IFERROR(VLOOKUP($A170,'Виды деятельности'!$A$4:$J$216,6,0),"-")</f>
        <v>-</v>
      </c>
      <c r="G170" s="212" t="str">
        <f>IFERROR(VLOOKUP($A170,'Виды деятельности'!$A$4:$J$216,7,0),"-")</f>
        <v>-</v>
      </c>
      <c r="H170" s="212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</row>
    <row r="171" spans="1:34" s="214" customFormat="1" ht="15.75" x14ac:dyDescent="0.25">
      <c r="A171" s="210" t="str">
        <f>CONCATENATE(B171,") ",'Виды деятельности'!$C$227)</f>
        <v>16) 6. Связь/пересылка</v>
      </c>
      <c r="B171" s="216">
        <v>16</v>
      </c>
      <c r="C171" s="135" t="str">
        <f>IFERROR(VLOOKUP($A171,'Виды деятельности'!$A$4:$J$216,2,0),"-")</f>
        <v>-</v>
      </c>
      <c r="D171" s="212" t="str">
        <f>IFERROR(VLOOKUP($A171,'Виды деятельности'!$A$4:$J$216,4,0),"-")</f>
        <v>-</v>
      </c>
      <c r="E171" s="212" t="str">
        <f>IFERROR(VLOOKUP($A171,'Виды деятельности'!$A$4:$J$216,5,0),"")</f>
        <v/>
      </c>
      <c r="F171" s="212" t="str">
        <f>IFERROR(VLOOKUP($A171,'Виды деятельности'!$A$4:$J$216,6,0),"-")</f>
        <v>-</v>
      </c>
      <c r="G171" s="212" t="str">
        <f>IFERROR(VLOOKUP($A171,'Виды деятельности'!$A$4:$J$216,7,0),"-")</f>
        <v>-</v>
      </c>
      <c r="H171" s="212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4" customFormat="1" ht="15.75" x14ac:dyDescent="0.25">
      <c r="A172" s="210" t="str">
        <f>CONCATENATE(B172,") ",'Виды деятельности'!$C$227)</f>
        <v>17) 6. Связь/пересылка</v>
      </c>
      <c r="B172" s="216">
        <v>17</v>
      </c>
      <c r="C172" s="135" t="str">
        <f>IFERROR(VLOOKUP($A172,'Виды деятельности'!$A$4:$J$216,2,0),"-")</f>
        <v>-</v>
      </c>
      <c r="D172" s="212" t="str">
        <f>IFERROR(VLOOKUP($A172,'Виды деятельности'!$A$4:$J$216,4,0),"-")</f>
        <v>-</v>
      </c>
      <c r="E172" s="212" t="str">
        <f>IFERROR(VLOOKUP($A172,'Виды деятельности'!$A$4:$J$216,5,0),"")</f>
        <v/>
      </c>
      <c r="F172" s="212" t="str">
        <f>IFERROR(VLOOKUP($A172,'Виды деятельности'!$A$4:$J$216,6,0),"-")</f>
        <v>-</v>
      </c>
      <c r="G172" s="212" t="str">
        <f>IFERROR(VLOOKUP($A172,'Виды деятельности'!$A$4:$J$216,7,0),"-")</f>
        <v>-</v>
      </c>
      <c r="H172" s="212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13" customFormat="1" ht="15.75" x14ac:dyDescent="0.25">
      <c r="A173" s="210" t="str">
        <f>CONCATENATE(B173,") ",'Виды деятельности'!$C$227)</f>
        <v>18) 6. Связь/пересылка</v>
      </c>
      <c r="B173" s="216">
        <v>18</v>
      </c>
      <c r="C173" s="135" t="str">
        <f>IFERROR(VLOOKUP($A173,'Виды деятельности'!$A$4:$J$216,2,0),"-")</f>
        <v>-</v>
      </c>
      <c r="D173" s="212" t="str">
        <f>IFERROR(VLOOKUP($A173,'Виды деятельности'!$A$4:$J$216,4,0),"-")</f>
        <v>-</v>
      </c>
      <c r="E173" s="212" t="str">
        <f>IFERROR(VLOOKUP($A173,'Виды деятельности'!$A$4:$J$216,5,0),"")</f>
        <v/>
      </c>
      <c r="F173" s="212" t="str">
        <f>IFERROR(VLOOKUP($A173,'Виды деятельности'!$A$4:$J$216,6,0),"-")</f>
        <v>-</v>
      </c>
      <c r="G173" s="212" t="str">
        <f>IFERROR(VLOOKUP($A173,'Виды деятельности'!$A$4:$J$216,7,0),"-")</f>
        <v>-</v>
      </c>
      <c r="H173" s="212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</row>
    <row r="174" spans="1:34" s="214" customFormat="1" ht="15.75" x14ac:dyDescent="0.25">
      <c r="A174" s="210" t="str">
        <f>CONCATENATE(B174,") ",'Виды деятельности'!$C$227)</f>
        <v>19) 6. Связь/пересылка</v>
      </c>
      <c r="B174" s="216">
        <v>19</v>
      </c>
      <c r="C174" s="135" t="str">
        <f>IFERROR(VLOOKUP($A174,'Виды деятельности'!$A$4:$J$216,2,0),"-")</f>
        <v>-</v>
      </c>
      <c r="D174" s="212" t="str">
        <f>IFERROR(VLOOKUP($A174,'Виды деятельности'!$A$4:$J$216,4,0),"-")</f>
        <v>-</v>
      </c>
      <c r="E174" s="212" t="str">
        <f>IFERROR(VLOOKUP($A174,'Виды деятельности'!$A$4:$J$216,5,0),"")</f>
        <v/>
      </c>
      <c r="F174" s="212" t="str">
        <f>IFERROR(VLOOKUP($A174,'Виды деятельности'!$A$4:$J$216,6,0),"-")</f>
        <v>-</v>
      </c>
      <c r="G174" s="212" t="str">
        <f>IFERROR(VLOOKUP($A174,'Виды деятельности'!$A$4:$J$216,7,0),"-")</f>
        <v>-</v>
      </c>
      <c r="H174" s="212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4" customFormat="1" ht="15.75" x14ac:dyDescent="0.25">
      <c r="A175" s="210" t="str">
        <f>CONCATENATE(B175,") ",'Виды деятельности'!$C$227)</f>
        <v>20) 6. Связь/пересылка</v>
      </c>
      <c r="B175" s="216">
        <v>20</v>
      </c>
      <c r="C175" s="135" t="str">
        <f>IFERROR(VLOOKUP($A175,'Виды деятельности'!$A$4:$J$216,2,0),"-")</f>
        <v>-</v>
      </c>
      <c r="D175" s="212" t="str">
        <f>IFERROR(VLOOKUP($A175,'Виды деятельности'!$A$4:$J$216,4,0),"-")</f>
        <v>-</v>
      </c>
      <c r="E175" s="212" t="str">
        <f>IFERROR(VLOOKUP($A175,'Виды деятельности'!$A$4:$J$216,5,0),"")</f>
        <v/>
      </c>
      <c r="F175" s="212" t="str">
        <f>IFERROR(VLOOKUP($A175,'Виды деятельности'!$A$4:$J$216,6,0),"-")</f>
        <v>-</v>
      </c>
      <c r="G175" s="212" t="str">
        <f>IFERROR(VLOOKUP($A175,'Виды деятельности'!$A$4:$J$216,7,0),"-")</f>
        <v>-</v>
      </c>
      <c r="H175" s="212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4" customFormat="1" ht="15.75" x14ac:dyDescent="0.25">
      <c r="A176" s="9"/>
      <c r="B176" s="9"/>
      <c r="C176" s="103"/>
      <c r="D176" s="40"/>
      <c r="E176" s="41" t="s">
        <v>35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4" customFormat="1" ht="15.75" x14ac:dyDescent="0.25">
      <c r="A177" s="210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12" t="str">
        <f>IFERROR(VLOOKUP($A177,'Виды деятельности'!$A$4:$J$216,4,0),"-")</f>
        <v>-</v>
      </c>
      <c r="E177" s="212" t="str">
        <f>IFERROR(VLOOKUP($A177,'Виды деятельности'!$A$4:$J$216,5,0),"")</f>
        <v/>
      </c>
      <c r="F177" s="212" t="str">
        <f>IFERROR(VLOOKUP($A177,'Виды деятельности'!$A$4:$J$216,6,0),"-")</f>
        <v>-</v>
      </c>
      <c r="G177" s="212" t="str">
        <f>IFERROR(VLOOKUP($A177,'Виды деятельности'!$A$4:$J$216,7,0),"-")</f>
        <v>-</v>
      </c>
      <c r="H177" s="212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13" customFormat="1" ht="15.75" x14ac:dyDescent="0.25">
      <c r="A178" s="210" t="str">
        <f>CONCATENATE(B178,") ",'Виды деятельности'!$C$228)</f>
        <v>2) 7. Иное</v>
      </c>
      <c r="B178" s="210">
        <v>2</v>
      </c>
      <c r="C178" s="135" t="str">
        <f>IFERROR(VLOOKUP($A178,'Виды деятельности'!$A$4:$J$216,2,0),"-")</f>
        <v>-</v>
      </c>
      <c r="D178" s="212" t="str">
        <f>IFERROR(VLOOKUP($A178,'Виды деятельности'!$A$4:$J$216,4,0),"-")</f>
        <v>-</v>
      </c>
      <c r="E178" s="212" t="str">
        <f>IFERROR(VLOOKUP($A178,'Виды деятельности'!$A$4:$J$216,5,0),"")</f>
        <v/>
      </c>
      <c r="F178" s="212" t="str">
        <f>IFERROR(VLOOKUP($A178,'Виды деятельности'!$A$4:$J$216,6,0),"-")</f>
        <v>-</v>
      </c>
      <c r="G178" s="212" t="str">
        <f>IFERROR(VLOOKUP($A178,'Виды деятельности'!$A$4:$J$216,7,0),"-")</f>
        <v>-</v>
      </c>
      <c r="H178" s="212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</row>
    <row r="179" spans="1:34" s="213" customFormat="1" ht="15.75" x14ac:dyDescent="0.25">
      <c r="A179" s="210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12" t="str">
        <f>IFERROR(VLOOKUP($A179,'Виды деятельности'!$A$4:$J$216,4,0),"-")</f>
        <v>-</v>
      </c>
      <c r="E179" s="212" t="str">
        <f>IFERROR(VLOOKUP($A179,'Виды деятельности'!$A$4:$J$216,5,0),"")</f>
        <v/>
      </c>
      <c r="F179" s="212" t="str">
        <f>IFERROR(VLOOKUP($A179,'Виды деятельности'!$A$4:$J$216,6,0),"-")</f>
        <v>-</v>
      </c>
      <c r="G179" s="212" t="str">
        <f>IFERROR(VLOOKUP($A179,'Виды деятельности'!$A$4:$J$216,7,0),"-")</f>
        <v>-</v>
      </c>
      <c r="H179" s="212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</row>
    <row r="180" spans="1:34" s="213" customFormat="1" ht="15.75" x14ac:dyDescent="0.25">
      <c r="A180" s="210" t="str">
        <f>CONCATENATE(B180,") ",'Виды деятельности'!$C$228)</f>
        <v>4) 7. Иное</v>
      </c>
      <c r="B180" s="210">
        <v>4</v>
      </c>
      <c r="C180" s="135" t="str">
        <f>IFERROR(VLOOKUP($A180,'Виды деятельности'!$A$4:$J$216,2,0),"-")</f>
        <v>-</v>
      </c>
      <c r="D180" s="212" t="str">
        <f>IFERROR(VLOOKUP($A180,'Виды деятельности'!$A$4:$J$216,4,0),"-")</f>
        <v>-</v>
      </c>
      <c r="E180" s="212" t="str">
        <f>IFERROR(VLOOKUP($A180,'Виды деятельности'!$A$4:$J$216,5,0),"")</f>
        <v/>
      </c>
      <c r="F180" s="212" t="str">
        <f>IFERROR(VLOOKUP($A180,'Виды деятельности'!$A$4:$J$216,6,0),"-")</f>
        <v>-</v>
      </c>
      <c r="G180" s="212" t="str">
        <f>IFERROR(VLOOKUP($A180,'Виды деятельности'!$A$4:$J$216,7,0),"-")</f>
        <v>-</v>
      </c>
      <c r="H180" s="212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</row>
    <row r="181" spans="1:34" s="213" customFormat="1" ht="15.75" x14ac:dyDescent="0.25">
      <c r="A181" s="210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12" t="str">
        <f>IFERROR(VLOOKUP($A181,'Виды деятельности'!$A$4:$J$216,4,0),"-")</f>
        <v>-</v>
      </c>
      <c r="E181" s="212" t="str">
        <f>IFERROR(VLOOKUP($A181,'Виды деятельности'!$A$4:$J$216,5,0),"")</f>
        <v/>
      </c>
      <c r="F181" s="212" t="str">
        <f>IFERROR(VLOOKUP($A181,'Виды деятельности'!$A$4:$J$216,6,0),"-")</f>
        <v>-</v>
      </c>
      <c r="G181" s="212" t="str">
        <f>IFERROR(VLOOKUP($A181,'Виды деятельности'!$A$4:$J$216,7,0),"-")</f>
        <v>-</v>
      </c>
      <c r="H181" s="212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</row>
    <row r="182" spans="1:34" s="213" customFormat="1" ht="15.75" x14ac:dyDescent="0.25">
      <c r="A182" s="210" t="str">
        <f>CONCATENATE(B182,") ",'Виды деятельности'!$C$228)</f>
        <v>6) 7. Иное</v>
      </c>
      <c r="B182" s="210">
        <v>6</v>
      </c>
      <c r="C182" s="135" t="str">
        <f>IFERROR(VLOOKUP($A182,'Виды деятельности'!$A$4:$J$216,2,0),"-")</f>
        <v>-</v>
      </c>
      <c r="D182" s="212" t="str">
        <f>IFERROR(VLOOKUP($A182,'Виды деятельности'!$A$4:$J$216,4,0),"-")</f>
        <v>-</v>
      </c>
      <c r="E182" s="212" t="str">
        <f>IFERROR(VLOOKUP($A182,'Виды деятельности'!$A$4:$J$216,5,0),"")</f>
        <v/>
      </c>
      <c r="F182" s="212" t="str">
        <f>IFERROR(VLOOKUP($A182,'Виды деятельности'!$A$4:$J$216,6,0),"-")</f>
        <v>-</v>
      </c>
      <c r="G182" s="212" t="str">
        <f>IFERROR(VLOOKUP($A182,'Виды деятельности'!$A$4:$J$216,7,0),"-")</f>
        <v>-</v>
      </c>
      <c r="H182" s="212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</row>
    <row r="183" spans="1:34" s="213" customFormat="1" ht="15.75" x14ac:dyDescent="0.25">
      <c r="A183" s="210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12" t="str">
        <f>IFERROR(VLOOKUP($A183,'Виды деятельности'!$A$4:$J$216,4,0),"-")</f>
        <v>-</v>
      </c>
      <c r="E183" s="212" t="str">
        <f>IFERROR(VLOOKUP($A183,'Виды деятельности'!$A$4:$J$216,5,0),"")</f>
        <v/>
      </c>
      <c r="F183" s="212" t="str">
        <f>IFERROR(VLOOKUP($A183,'Виды деятельности'!$A$4:$J$216,6,0),"-")</f>
        <v>-</v>
      </c>
      <c r="G183" s="212" t="str">
        <f>IFERROR(VLOOKUP($A183,'Виды деятельности'!$A$4:$J$216,7,0),"-")</f>
        <v>-</v>
      </c>
      <c r="H183" s="212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/>
    </row>
    <row r="184" spans="1:34" s="213" customFormat="1" ht="15.75" x14ac:dyDescent="0.25">
      <c r="A184" s="210" t="str">
        <f>CONCATENATE(B184,") ",'Виды деятельности'!$C$228)</f>
        <v>8) 7. Иное</v>
      </c>
      <c r="B184" s="210">
        <v>8</v>
      </c>
      <c r="C184" s="135" t="str">
        <f>IFERROR(VLOOKUP($A184,'Виды деятельности'!$A$4:$J$216,2,0),"-")</f>
        <v>-</v>
      </c>
      <c r="D184" s="212" t="str">
        <f>IFERROR(VLOOKUP($A184,'Виды деятельности'!$A$4:$J$216,4,0),"-")</f>
        <v>-</v>
      </c>
      <c r="E184" s="212" t="str">
        <f>IFERROR(VLOOKUP($A184,'Виды деятельности'!$A$4:$J$216,5,0),"")</f>
        <v/>
      </c>
      <c r="F184" s="212" t="str">
        <f>IFERROR(VLOOKUP($A184,'Виды деятельности'!$A$4:$J$216,6,0),"-")</f>
        <v>-</v>
      </c>
      <c r="G184" s="212" t="str">
        <f>IFERROR(VLOOKUP($A184,'Виды деятельности'!$A$4:$J$216,7,0),"-")</f>
        <v>-</v>
      </c>
      <c r="H184" s="212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</row>
    <row r="185" spans="1:34" s="213" customFormat="1" ht="15.75" x14ac:dyDescent="0.25">
      <c r="A185" s="210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12" t="str">
        <f>IFERROR(VLOOKUP($A185,'Виды деятельности'!$A$4:$J$216,4,0),"-")</f>
        <v>-</v>
      </c>
      <c r="E185" s="212" t="str">
        <f>IFERROR(VLOOKUP($A185,'Виды деятельности'!$A$4:$J$216,5,0),"")</f>
        <v/>
      </c>
      <c r="F185" s="212" t="str">
        <f>IFERROR(VLOOKUP($A185,'Виды деятельности'!$A$4:$J$216,6,0),"-")</f>
        <v>-</v>
      </c>
      <c r="G185" s="212" t="str">
        <f>IFERROR(VLOOKUP($A185,'Виды деятельности'!$A$4:$J$216,7,0),"-")</f>
        <v>-</v>
      </c>
      <c r="H185" s="212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</row>
    <row r="186" spans="1:34" s="213" customFormat="1" ht="15.75" x14ac:dyDescent="0.25">
      <c r="A186" s="210" t="str">
        <f>CONCATENATE(B186,") ",'Виды деятельности'!$C$228)</f>
        <v>10) 7. Иное</v>
      </c>
      <c r="B186" s="210">
        <v>10</v>
      </c>
      <c r="C186" s="135" t="str">
        <f>IFERROR(VLOOKUP($A186,'Виды деятельности'!$A$4:$J$216,2,0),"-")</f>
        <v>-</v>
      </c>
      <c r="D186" s="212" t="str">
        <f>IFERROR(VLOOKUP($A186,'Виды деятельности'!$A$4:$J$216,4,0),"-")</f>
        <v>-</v>
      </c>
      <c r="E186" s="212" t="str">
        <f>IFERROR(VLOOKUP($A186,'Виды деятельности'!$A$4:$J$216,5,0),"")</f>
        <v/>
      </c>
      <c r="F186" s="212" t="str">
        <f>IFERROR(VLOOKUP($A186,'Виды деятельности'!$A$4:$J$216,6,0),"-")</f>
        <v>-</v>
      </c>
      <c r="G186" s="212" t="str">
        <f>IFERROR(VLOOKUP($A186,'Виды деятельности'!$A$4:$J$216,7,0),"-")</f>
        <v>-</v>
      </c>
      <c r="H186" s="212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</row>
    <row r="187" spans="1:34" s="213" customFormat="1" ht="15.75" x14ac:dyDescent="0.25">
      <c r="A187" s="210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12" t="str">
        <f>IFERROR(VLOOKUP($A187,'Виды деятельности'!$A$4:$J$216,4,0),"-")</f>
        <v>-</v>
      </c>
      <c r="E187" s="212" t="str">
        <f>IFERROR(VLOOKUP($A187,'Виды деятельности'!$A$4:$J$216,5,0),"")</f>
        <v/>
      </c>
      <c r="F187" s="212" t="str">
        <f>IFERROR(VLOOKUP($A187,'Виды деятельности'!$A$4:$J$216,6,0),"-")</f>
        <v>-</v>
      </c>
      <c r="G187" s="212" t="str">
        <f>IFERROR(VLOOKUP($A187,'Виды деятельности'!$A$4:$J$216,7,0),"-")</f>
        <v>-</v>
      </c>
      <c r="H187" s="212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</row>
    <row r="188" spans="1:34" s="213" customFormat="1" ht="15.75" x14ac:dyDescent="0.25">
      <c r="A188" s="210" t="str">
        <f>CONCATENATE(B188,") ",'Виды деятельности'!$C$228)</f>
        <v>12) 7. Иное</v>
      </c>
      <c r="B188" s="210">
        <v>12</v>
      </c>
      <c r="C188" s="135" t="str">
        <f>IFERROR(VLOOKUP($A188,'Виды деятельности'!$A$4:$J$216,2,0),"-")</f>
        <v>-</v>
      </c>
      <c r="D188" s="212" t="str">
        <f>IFERROR(VLOOKUP($A188,'Виды деятельности'!$A$4:$J$216,4,0),"-")</f>
        <v>-</v>
      </c>
      <c r="E188" s="212" t="str">
        <f>IFERROR(VLOOKUP($A188,'Виды деятельности'!$A$4:$J$216,5,0),"")</f>
        <v/>
      </c>
      <c r="F188" s="212" t="str">
        <f>IFERROR(VLOOKUP($A188,'Виды деятельности'!$A$4:$J$216,6,0),"-")</f>
        <v>-</v>
      </c>
      <c r="G188" s="212" t="str">
        <f>IFERROR(VLOOKUP($A188,'Виды деятельности'!$A$4:$J$216,7,0),"-")</f>
        <v>-</v>
      </c>
      <c r="H188" s="212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</row>
    <row r="189" spans="1:34" s="213" customFormat="1" ht="15.75" x14ac:dyDescent="0.25">
      <c r="A189" s="210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12" t="str">
        <f>IFERROR(VLOOKUP($A189,'Виды деятельности'!$A$4:$J$216,4,0),"-")</f>
        <v>-</v>
      </c>
      <c r="E189" s="212" t="str">
        <f>IFERROR(VLOOKUP($A189,'Виды деятельности'!$A$4:$J$216,5,0),"")</f>
        <v/>
      </c>
      <c r="F189" s="212" t="str">
        <f>IFERROR(VLOOKUP($A189,'Виды деятельности'!$A$4:$J$216,6,0),"-")</f>
        <v>-</v>
      </c>
      <c r="G189" s="212" t="str">
        <f>IFERROR(VLOOKUP($A189,'Виды деятельности'!$A$4:$J$216,7,0),"-")</f>
        <v>-</v>
      </c>
      <c r="H189" s="212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</row>
    <row r="190" spans="1:34" s="213" customFormat="1" ht="15.75" x14ac:dyDescent="0.25">
      <c r="A190" s="210" t="str">
        <f>CONCATENATE(B190,") ",'Виды деятельности'!$C$228)</f>
        <v>14) 7. Иное</v>
      </c>
      <c r="B190" s="210">
        <v>14</v>
      </c>
      <c r="C190" s="135" t="str">
        <f>IFERROR(VLOOKUP($A190,'Виды деятельности'!$A$4:$J$216,2,0),"-")</f>
        <v>-</v>
      </c>
      <c r="D190" s="212" t="str">
        <f>IFERROR(VLOOKUP($A190,'Виды деятельности'!$A$4:$J$216,4,0),"-")</f>
        <v>-</v>
      </c>
      <c r="E190" s="212" t="str">
        <f>IFERROR(VLOOKUP($A190,'Виды деятельности'!$A$4:$J$216,5,0),"")</f>
        <v/>
      </c>
      <c r="F190" s="212" t="str">
        <f>IFERROR(VLOOKUP($A190,'Виды деятельности'!$A$4:$J$216,6,0),"-")</f>
        <v>-</v>
      </c>
      <c r="G190" s="212" t="str">
        <f>IFERROR(VLOOKUP($A190,'Виды деятельности'!$A$4:$J$216,7,0),"-")</f>
        <v>-</v>
      </c>
      <c r="H190" s="212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</row>
    <row r="191" spans="1:34" s="213" customFormat="1" ht="15.75" x14ac:dyDescent="0.25">
      <c r="A191" s="210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12" t="str">
        <f>IFERROR(VLOOKUP($A191,'Виды деятельности'!$A$4:$J$216,4,0),"-")</f>
        <v>-</v>
      </c>
      <c r="E191" s="212" t="str">
        <f>IFERROR(VLOOKUP($A191,'Виды деятельности'!$A$4:$J$216,5,0),"")</f>
        <v/>
      </c>
      <c r="F191" s="212" t="str">
        <f>IFERROR(VLOOKUP($A191,'Виды деятельности'!$A$4:$J$216,6,0),"-")</f>
        <v>-</v>
      </c>
      <c r="G191" s="212" t="str">
        <f>IFERROR(VLOOKUP($A191,'Виды деятельности'!$A$4:$J$216,7,0),"-")</f>
        <v>-</v>
      </c>
      <c r="H191" s="212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</row>
    <row r="192" spans="1:34" s="213" customFormat="1" ht="15.75" x14ac:dyDescent="0.25">
      <c r="A192" s="210" t="str">
        <f>CONCATENATE(B192,") ",'Виды деятельности'!$C$228)</f>
        <v>16) 7. Иное</v>
      </c>
      <c r="B192" s="210">
        <v>16</v>
      </c>
      <c r="C192" s="135" t="str">
        <f>IFERROR(VLOOKUP($A192,'Виды деятельности'!$A$4:$J$216,2,0),"-")</f>
        <v>-</v>
      </c>
      <c r="D192" s="212" t="str">
        <f>IFERROR(VLOOKUP($A192,'Виды деятельности'!$A$4:$J$216,4,0),"-")</f>
        <v>-</v>
      </c>
      <c r="E192" s="212" t="str">
        <f>IFERROR(VLOOKUP($A192,'Виды деятельности'!$A$4:$J$216,5,0),"")</f>
        <v/>
      </c>
      <c r="F192" s="212" t="str">
        <f>IFERROR(VLOOKUP($A192,'Виды деятельности'!$A$4:$J$216,6,0),"-")</f>
        <v>-</v>
      </c>
      <c r="G192" s="212" t="str">
        <f>IFERROR(VLOOKUP($A192,'Виды деятельности'!$A$4:$J$216,7,0),"-")</f>
        <v>-</v>
      </c>
      <c r="H192" s="212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</row>
    <row r="193" spans="1:34" s="213" customFormat="1" ht="15.75" x14ac:dyDescent="0.25">
      <c r="A193" s="210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12" t="str">
        <f>IFERROR(VLOOKUP($A193,'Виды деятельности'!$A$4:$J$216,4,0),"-")</f>
        <v>-</v>
      </c>
      <c r="E193" s="212" t="str">
        <f>IFERROR(VLOOKUP($A193,'Виды деятельности'!$A$4:$J$216,5,0),"")</f>
        <v/>
      </c>
      <c r="F193" s="212" t="str">
        <f>IFERROR(VLOOKUP($A193,'Виды деятельности'!$A$4:$J$216,6,0),"-")</f>
        <v>-</v>
      </c>
      <c r="G193" s="212" t="str">
        <f>IFERROR(VLOOKUP($A193,'Виды деятельности'!$A$4:$J$216,7,0),"-")</f>
        <v>-</v>
      </c>
      <c r="H193" s="212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</row>
    <row r="194" spans="1:34" s="213" customFormat="1" ht="15.75" x14ac:dyDescent="0.25">
      <c r="A194" s="210" t="str">
        <f>CONCATENATE(B194,") ",'Виды деятельности'!$C$228)</f>
        <v>18) 7. Иное</v>
      </c>
      <c r="B194" s="210">
        <v>18</v>
      </c>
      <c r="C194" s="135" t="str">
        <f>IFERROR(VLOOKUP($A194,'Виды деятельности'!$A$4:$J$216,2,0),"-")</f>
        <v>-</v>
      </c>
      <c r="D194" s="212" t="str">
        <f>IFERROR(VLOOKUP($A194,'Виды деятельности'!$A$4:$J$216,4,0),"-")</f>
        <v>-</v>
      </c>
      <c r="E194" s="212" t="str">
        <f>IFERROR(VLOOKUP($A194,'Виды деятельности'!$A$4:$J$216,5,0),"")</f>
        <v/>
      </c>
      <c r="F194" s="212" t="str">
        <f>IFERROR(VLOOKUP($A194,'Виды деятельности'!$A$4:$J$216,6,0),"-")</f>
        <v>-</v>
      </c>
      <c r="G194" s="212" t="str">
        <f>IFERROR(VLOOKUP($A194,'Виды деятельности'!$A$4:$J$216,7,0),"-")</f>
        <v>-</v>
      </c>
      <c r="H194" s="212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</row>
    <row r="195" spans="1:34" s="213" customFormat="1" ht="15.75" x14ac:dyDescent="0.25">
      <c r="A195" s="210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12" t="str">
        <f>IFERROR(VLOOKUP($A195,'Виды деятельности'!$A$4:$J$216,4,0),"-")</f>
        <v>-</v>
      </c>
      <c r="E195" s="212" t="str">
        <f>IFERROR(VLOOKUP($A195,'Виды деятельности'!$A$4:$J$216,5,0),"")</f>
        <v/>
      </c>
      <c r="F195" s="212" t="str">
        <f>IFERROR(VLOOKUP($A195,'Виды деятельности'!$A$4:$J$216,6,0),"-")</f>
        <v>-</v>
      </c>
      <c r="G195" s="212" t="str">
        <f>IFERROR(VLOOKUP($A195,'Виды деятельности'!$A$4:$J$216,7,0),"-")</f>
        <v>-</v>
      </c>
      <c r="H195" s="212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</row>
    <row r="196" spans="1:34" s="213" customFormat="1" ht="15.75" x14ac:dyDescent="0.25">
      <c r="A196" s="210" t="str">
        <f>CONCATENATE(B196,") ",'Виды деятельности'!$C$228)</f>
        <v>20) 7. Иное</v>
      </c>
      <c r="B196" s="210">
        <v>20</v>
      </c>
      <c r="C196" s="135" t="str">
        <f>IFERROR(VLOOKUP($A196,'Виды деятельности'!$A$4:$J$216,2,0),"-")</f>
        <v>-</v>
      </c>
      <c r="D196" s="212" t="str">
        <f>IFERROR(VLOOKUP($A196,'Виды деятельности'!$A$4:$J$216,4,0),"-")</f>
        <v>-</v>
      </c>
      <c r="E196" s="212" t="str">
        <f>IFERROR(VLOOKUP($A196,'Виды деятельности'!$A$4:$J$216,5,0),"")</f>
        <v/>
      </c>
      <c r="F196" s="212" t="str">
        <f>IFERROR(VLOOKUP($A196,'Виды деятельности'!$A$4:$J$216,6,0),"-")</f>
        <v>-</v>
      </c>
      <c r="G196" s="212" t="str">
        <f>IFERROR(VLOOKUP($A196,'Виды деятельности'!$A$4:$J$216,7,0),"-")</f>
        <v>-</v>
      </c>
      <c r="H196" s="212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</row>
    <row r="197" spans="1:34" s="213" customFormat="1" ht="15.75" x14ac:dyDescent="0.25">
      <c r="A197" s="210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12" t="str">
        <f>IFERROR(VLOOKUP($A197,'Виды деятельности'!$A$4:$J$216,4,0),"-")</f>
        <v>-</v>
      </c>
      <c r="E197" s="212" t="str">
        <f>IFERROR(VLOOKUP($A197,'Виды деятельности'!$A$4:$J$216,5,0),"")</f>
        <v/>
      </c>
      <c r="F197" s="212" t="str">
        <f>IFERROR(VLOOKUP($A197,'Виды деятельности'!$A$4:$J$216,6,0),"-")</f>
        <v>-</v>
      </c>
      <c r="G197" s="212" t="str">
        <f>IFERROR(VLOOKUP($A197,'Виды деятельности'!$A$4:$J$216,7,0),"-")</f>
        <v>-</v>
      </c>
      <c r="H197" s="212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</row>
    <row r="198" spans="1:34" s="213" customFormat="1" ht="15.75" x14ac:dyDescent="0.25">
      <c r="A198" s="210" t="str">
        <f>CONCATENATE(B198,") ",'Виды деятельности'!$C$228)</f>
        <v>22) 7. Иное</v>
      </c>
      <c r="B198" s="210">
        <v>22</v>
      </c>
      <c r="C198" s="135" t="str">
        <f>IFERROR(VLOOKUP($A198,'Виды деятельности'!$A$4:$J$216,2,0),"-")</f>
        <v>-</v>
      </c>
      <c r="D198" s="212" t="str">
        <f>IFERROR(VLOOKUP($A198,'Виды деятельности'!$A$4:$J$216,4,0),"-")</f>
        <v>-</v>
      </c>
      <c r="E198" s="212" t="str">
        <f>IFERROR(VLOOKUP($A198,'Виды деятельности'!$A$4:$J$216,5,0),"")</f>
        <v/>
      </c>
      <c r="F198" s="212" t="str">
        <f>IFERROR(VLOOKUP($A198,'Виды деятельности'!$A$4:$J$216,6,0),"-")</f>
        <v>-</v>
      </c>
      <c r="G198" s="212" t="str">
        <f>IFERROR(VLOOKUP($A198,'Виды деятельности'!$A$4:$J$216,7,0),"-")</f>
        <v>-</v>
      </c>
      <c r="H198" s="212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</row>
    <row r="199" spans="1:34" s="213" customFormat="1" ht="15.75" x14ac:dyDescent="0.25">
      <c r="A199" s="210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12" t="str">
        <f>IFERROR(VLOOKUP($A199,'Виды деятельности'!$A$4:$J$216,4,0),"-")</f>
        <v>-</v>
      </c>
      <c r="E199" s="212" t="str">
        <f>IFERROR(VLOOKUP($A199,'Виды деятельности'!$A$4:$J$216,5,0),"")</f>
        <v/>
      </c>
      <c r="F199" s="212" t="str">
        <f>IFERROR(VLOOKUP($A199,'Виды деятельности'!$A$4:$J$216,6,0),"-")</f>
        <v>-</v>
      </c>
      <c r="G199" s="212" t="str">
        <f>IFERROR(VLOOKUP($A199,'Виды деятельности'!$A$4:$J$216,7,0),"-")</f>
        <v>-</v>
      </c>
      <c r="H199" s="212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</row>
    <row r="200" spans="1:34" s="213" customFormat="1" ht="15.75" x14ac:dyDescent="0.25">
      <c r="A200" s="210" t="str">
        <f>CONCATENATE(B200,") ",'Виды деятельности'!$C$228)</f>
        <v>24) 7. Иное</v>
      </c>
      <c r="B200" s="210">
        <v>24</v>
      </c>
      <c r="C200" s="135" t="str">
        <f>IFERROR(VLOOKUP($A200,'Виды деятельности'!$A$4:$J$216,2,0),"-")</f>
        <v>-</v>
      </c>
      <c r="D200" s="212" t="str">
        <f>IFERROR(VLOOKUP($A200,'Виды деятельности'!$A$4:$J$216,4,0),"-")</f>
        <v>-</v>
      </c>
      <c r="E200" s="212" t="str">
        <f>IFERROR(VLOOKUP($A200,'Виды деятельности'!$A$4:$J$216,5,0),"")</f>
        <v/>
      </c>
      <c r="F200" s="212" t="str">
        <f>IFERROR(VLOOKUP($A200,'Виды деятельности'!$A$4:$J$216,6,0),"-")</f>
        <v>-</v>
      </c>
      <c r="G200" s="212" t="str">
        <f>IFERROR(VLOOKUP($A200,'Виды деятельности'!$A$4:$J$216,7,0),"-")</f>
        <v>-</v>
      </c>
      <c r="H200" s="212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</row>
    <row r="201" spans="1:34" s="214" customFormat="1" ht="15.75" x14ac:dyDescent="0.25">
      <c r="A201" s="210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12" t="str">
        <f>IFERROR(VLOOKUP($A201,'Виды деятельности'!$A$4:$J$216,4,0),"-")</f>
        <v>-</v>
      </c>
      <c r="E201" s="212" t="str">
        <f>IFERROR(VLOOKUP($A201,'Виды деятельности'!$A$4:$J$216,5,0),"")</f>
        <v/>
      </c>
      <c r="F201" s="212" t="str">
        <f>IFERROR(VLOOKUP($A201,'Виды деятельности'!$A$4:$J$216,6,0),"-")</f>
        <v>-</v>
      </c>
      <c r="G201" s="212" t="str">
        <f>IFERROR(VLOOKUP($A201,'Виды деятельности'!$A$4:$J$216,7,0),"-")</f>
        <v>-</v>
      </c>
      <c r="H201" s="212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13" customFormat="1" ht="15.75" x14ac:dyDescent="0.25">
      <c r="A202" s="210" t="str">
        <f>CONCATENATE(B202,") ",'Виды деятельности'!$C$228)</f>
        <v>26) 7. Иное</v>
      </c>
      <c r="B202" s="210">
        <v>26</v>
      </c>
      <c r="C202" s="135" t="str">
        <f>IFERROR(VLOOKUP($A202,'Виды деятельности'!$A$4:$J$216,2,0),"-")</f>
        <v>-</v>
      </c>
      <c r="D202" s="212" t="str">
        <f>IFERROR(VLOOKUP($A202,'Виды деятельности'!$A$4:$J$216,4,0),"-")</f>
        <v>-</v>
      </c>
      <c r="E202" s="212" t="str">
        <f>IFERROR(VLOOKUP($A202,'Виды деятельности'!$A$4:$J$216,5,0),"")</f>
        <v/>
      </c>
      <c r="F202" s="212" t="str">
        <f>IFERROR(VLOOKUP($A202,'Виды деятельности'!$A$4:$J$216,6,0),"-")</f>
        <v>-</v>
      </c>
      <c r="G202" s="212" t="str">
        <f>IFERROR(VLOOKUP($A202,'Виды деятельности'!$A$4:$J$216,7,0),"-")</f>
        <v>-</v>
      </c>
      <c r="H202" s="212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</row>
    <row r="203" spans="1:34" s="213" customFormat="1" ht="15.75" x14ac:dyDescent="0.25">
      <c r="A203" s="210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12" t="str">
        <f>IFERROR(VLOOKUP($A203,'Виды деятельности'!$A$4:$J$216,4,0),"-")</f>
        <v>-</v>
      </c>
      <c r="E203" s="212" t="str">
        <f>IFERROR(VLOOKUP($A203,'Виды деятельности'!$A$4:$J$216,5,0),"")</f>
        <v/>
      </c>
      <c r="F203" s="212" t="str">
        <f>IFERROR(VLOOKUP($A203,'Виды деятельности'!$A$4:$J$216,6,0),"-")</f>
        <v>-</v>
      </c>
      <c r="G203" s="212" t="str">
        <f>IFERROR(VLOOKUP($A203,'Виды деятельности'!$A$4:$J$216,7,0),"-")</f>
        <v>-</v>
      </c>
      <c r="H203" s="212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</row>
    <row r="204" spans="1:34" s="214" customFormat="1" ht="15.75" x14ac:dyDescent="0.25">
      <c r="A204" s="210" t="str">
        <f>CONCATENATE(B204,") ",'Виды деятельности'!$C$228)</f>
        <v>28) 7. Иное</v>
      </c>
      <c r="B204" s="210">
        <v>28</v>
      </c>
      <c r="C204" s="135" t="str">
        <f>IFERROR(VLOOKUP($A204,'Виды деятельности'!$A$4:$J$216,2,0),"-")</f>
        <v>-</v>
      </c>
      <c r="D204" s="212" t="str">
        <f>IFERROR(VLOOKUP($A204,'Виды деятельности'!$A$4:$J$216,4,0),"-")</f>
        <v>-</v>
      </c>
      <c r="E204" s="212" t="str">
        <f>IFERROR(VLOOKUP($A204,'Виды деятельности'!$A$4:$J$216,5,0),"")</f>
        <v/>
      </c>
      <c r="F204" s="212" t="str">
        <f>IFERROR(VLOOKUP($A204,'Виды деятельности'!$A$4:$J$216,6,0),"-")</f>
        <v>-</v>
      </c>
      <c r="G204" s="212" t="str">
        <f>IFERROR(VLOOKUP($A204,'Виды деятельности'!$A$4:$J$216,7,0),"-")</f>
        <v>-</v>
      </c>
      <c r="H204" s="212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13" customFormat="1" ht="15.75" x14ac:dyDescent="0.25">
      <c r="A205" s="210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12" t="str">
        <f>IFERROR(VLOOKUP($A205,'Виды деятельности'!$A$4:$J$216,4,0),"-")</f>
        <v>-</v>
      </c>
      <c r="E205" s="212" t="str">
        <f>IFERROR(VLOOKUP($A205,'Виды деятельности'!$A$4:$J$216,5,0),"")</f>
        <v/>
      </c>
      <c r="F205" s="212" t="str">
        <f>IFERROR(VLOOKUP($A205,'Виды деятельности'!$A$4:$J$216,6,0),"-")</f>
        <v>-</v>
      </c>
      <c r="G205" s="212" t="str">
        <f>IFERROR(VLOOKUP($A205,'Виды деятельности'!$A$4:$J$216,7,0),"-")</f>
        <v>-</v>
      </c>
      <c r="H205" s="212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</row>
    <row r="206" spans="1:34" s="214" customFormat="1" ht="15.75" x14ac:dyDescent="0.25">
      <c r="A206" s="210" t="str">
        <f>CONCATENATE(B206,") ",'Виды деятельности'!$C$228)</f>
        <v>30) 7. Иное</v>
      </c>
      <c r="B206" s="210">
        <v>30</v>
      </c>
      <c r="C206" s="135" t="str">
        <f>IFERROR(VLOOKUP($A206,'Виды деятельности'!$A$4:$J$216,2,0),"-")</f>
        <v>-</v>
      </c>
      <c r="D206" s="212" t="str">
        <f>IFERROR(VLOOKUP($A206,'Виды деятельности'!$A$4:$J$216,4,0),"-")</f>
        <v>-</v>
      </c>
      <c r="E206" s="212" t="str">
        <f>IFERROR(VLOOKUP($A206,'Виды деятельности'!$A$4:$J$216,5,0),"")</f>
        <v/>
      </c>
      <c r="F206" s="212" t="str">
        <f>IFERROR(VLOOKUP($A206,'Виды деятельности'!$A$4:$J$216,6,0),"-")</f>
        <v>-</v>
      </c>
      <c r="G206" s="212" t="str">
        <f>IFERROR(VLOOKUP($A206,'Виды деятельности'!$A$4:$J$216,7,0),"-")</f>
        <v>-</v>
      </c>
      <c r="H206" s="212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19" customFormat="1" ht="15.75" x14ac:dyDescent="0.25">
      <c r="A207" s="218"/>
      <c r="B207" s="218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7"/>
      <c r="N207" s="130">
        <f>SUM(J207:L207)</f>
        <v>0</v>
      </c>
      <c r="O207" s="131">
        <f>'Бюджет проекта'!$I207-'Бюджет проекта'!$N207</f>
        <v>0</v>
      </c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</row>
    <row r="208" spans="1:34" x14ac:dyDescent="0.25">
      <c r="I208" s="6"/>
      <c r="J208" s="6"/>
      <c r="K208" s="6"/>
      <c r="L208" s="6"/>
      <c r="M208" s="6"/>
      <c r="N208" s="20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23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21" t="s">
        <v>22</v>
      </c>
      <c r="D210" s="241" t="s">
        <v>50</v>
      </c>
      <c r="E210" s="243" t="s">
        <v>0</v>
      </c>
      <c r="F210" s="244"/>
      <c r="G210" s="243" t="s">
        <v>5</v>
      </c>
      <c r="H210" s="244"/>
      <c r="I210" s="243" t="s">
        <v>6</v>
      </c>
      <c r="J210" s="244"/>
      <c r="K210" s="54" t="s">
        <v>3</v>
      </c>
      <c r="L210" s="245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22"/>
      <c r="D211" s="242"/>
      <c r="E211" s="56" t="s">
        <v>76</v>
      </c>
      <c r="F211" s="57" t="s">
        <v>7</v>
      </c>
      <c r="G211" s="56" t="s">
        <v>76</v>
      </c>
      <c r="H211" s="57" t="s">
        <v>7</v>
      </c>
      <c r="I211" s="56" t="s">
        <v>76</v>
      </c>
      <c r="J211" s="57" t="s">
        <v>7</v>
      </c>
      <c r="K211" s="58" t="s">
        <v>77</v>
      </c>
      <c r="L211" s="24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5" customFormat="1" ht="39.75" customHeight="1" x14ac:dyDescent="0.25">
      <c r="A212" s="223"/>
      <c r="B212" s="223"/>
      <c r="C212" s="224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4">
        <f>IFERROR(+I212/L207,0)</f>
        <v>0</v>
      </c>
      <c r="K212" s="65">
        <f>+E212+G212+I212</f>
        <v>0</v>
      </c>
      <c r="L212" s="142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</row>
    <row r="213" spans="1:31" s="225" customFormat="1" ht="49.5" customHeight="1" x14ac:dyDescent="0.25">
      <c r="A213" s="223"/>
      <c r="B213" s="223"/>
      <c r="C213" s="224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4">
        <f>IFERROR(+G213/K207,0)</f>
        <v>0</v>
      </c>
      <c r="I213" s="61">
        <f>SUMIF(C7:C206,$D$213,L7:L206)</f>
        <v>0</v>
      </c>
      <c r="J213" s="64">
        <f>IFERROR(+I213/L207,0)</f>
        <v>0</v>
      </c>
      <c r="K213" s="65">
        <f>+E213+G213+I213</f>
        <v>0</v>
      </c>
      <c r="L213" s="142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</row>
    <row r="214" spans="1:31" s="225" customFormat="1" ht="28.5" x14ac:dyDescent="0.25">
      <c r="A214" s="223"/>
      <c r="B214" s="223"/>
      <c r="C214" s="224" t="s">
        <v>12</v>
      </c>
      <c r="D214" s="60" t="s">
        <v>11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4">
        <f>IFERROR(+G214/K207,0)</f>
        <v>0</v>
      </c>
      <c r="I214" s="61">
        <f>SUMIF(C7:C206,$D$214,L7:L206)</f>
        <v>0</v>
      </c>
      <c r="J214" s="64">
        <f>IFERROR(+I214/L207,0)</f>
        <v>0</v>
      </c>
      <c r="K214" s="65">
        <f>+E214+G214+I214</f>
        <v>0</v>
      </c>
      <c r="L214" s="142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</row>
    <row r="215" spans="1:31" s="227" customFormat="1" ht="57.75" thickBot="1" x14ac:dyDescent="0.3">
      <c r="A215" s="226"/>
      <c r="B215" s="226"/>
      <c r="C215" s="224" t="s">
        <v>19</v>
      </c>
      <c r="D215" s="67" t="s">
        <v>10</v>
      </c>
      <c r="E215" s="68">
        <f>SUMIF(Таблица1[Блок проекта],D215,Таблица1[В т.ч. запрашиваемые средства, тыс. руб.])</f>
        <v>0</v>
      </c>
      <c r="F215" s="69">
        <f>IFERROR(+E215/J207,0)</f>
        <v>0</v>
      </c>
      <c r="G215" s="68">
        <f>SUMIF(C7:C206,$D$215,K7:K206)</f>
        <v>0</v>
      </c>
      <c r="H215" s="70">
        <f>IFERROR(+G215/K207,)</f>
        <v>0</v>
      </c>
      <c r="I215" s="68">
        <f>SUMIF(C7:C206,$D$215,L7:L206)</f>
        <v>0</v>
      </c>
      <c r="J215" s="70">
        <f>IFERROR(+I215/L207,0)</f>
        <v>0</v>
      </c>
      <c r="K215" s="71">
        <f>+E215+G215+I215</f>
        <v>0</v>
      </c>
      <c r="L215" s="143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1:31" ht="61.5" thickTop="1" thickBot="1" x14ac:dyDescent="0.3">
      <c r="C216" s="224" t="s">
        <v>21</v>
      </c>
      <c r="D216" s="73" t="s">
        <v>20</v>
      </c>
      <c r="E216" s="74">
        <f>SUM(E212:E215)</f>
        <v>0</v>
      </c>
      <c r="F216" s="75">
        <f>IFERROR(+E216/K216,0)</f>
        <v>0</v>
      </c>
      <c r="G216" s="74">
        <f>SUM(G212:G215)</f>
        <v>0</v>
      </c>
      <c r="H216" s="75">
        <f>IFERROR(+G216/K216,0)</f>
        <v>0</v>
      </c>
      <c r="I216" s="74">
        <f>SUM(I212:I215)</f>
        <v>0</v>
      </c>
      <c r="J216" s="75">
        <f>IFERROR(+I216/K216,0)</f>
        <v>0</v>
      </c>
      <c r="K216" s="76">
        <f>SUM(K212:K215)</f>
        <v>0</v>
      </c>
      <c r="L216" s="77" t="s">
        <v>81</v>
      </c>
      <c r="M216" s="228"/>
      <c r="N216" s="228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29"/>
      <c r="J217" s="6"/>
      <c r="K217" s="6"/>
      <c r="L217" s="6"/>
      <c r="M217" s="6"/>
      <c r="N217" s="20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30"/>
      <c r="D219" s="239" t="s">
        <v>68</v>
      </c>
      <c r="E219" s="239" t="s">
        <v>0</v>
      </c>
      <c r="F219" s="239"/>
      <c r="G219" s="239" t="s">
        <v>5</v>
      </c>
      <c r="H219" s="239"/>
      <c r="I219" s="239" t="s">
        <v>6</v>
      </c>
      <c r="J219" s="239"/>
      <c r="K219" s="80" t="s">
        <v>3</v>
      </c>
      <c r="L219" s="239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40"/>
      <c r="E220" s="81" t="s">
        <v>76</v>
      </c>
      <c r="F220" s="82" t="s">
        <v>7</v>
      </c>
      <c r="G220" s="81" t="s">
        <v>76</v>
      </c>
      <c r="H220" s="82" t="s">
        <v>7</v>
      </c>
      <c r="I220" s="81" t="s">
        <v>76</v>
      </c>
      <c r="J220" s="82" t="s">
        <v>7</v>
      </c>
      <c r="K220" s="83" t="s">
        <v>76</v>
      </c>
      <c r="L220" s="24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31"/>
      <c r="D221" s="84" t="s">
        <v>15</v>
      </c>
      <c r="E221" s="85">
        <f>SUMIF(D7:D206,$D$221,J7:J206)</f>
        <v>0</v>
      </c>
      <c r="F221" s="86">
        <f>IFERROR(+E221/$E$223,0)</f>
        <v>0</v>
      </c>
      <c r="G221" s="85">
        <f>SUMIF(D7:D206,$D$221,K7:K206)</f>
        <v>0</v>
      </c>
      <c r="H221" s="86">
        <f>IFERROR(+G221/$G$223,0)</f>
        <v>0</v>
      </c>
      <c r="I221" s="85">
        <f>SUMIF(D7:D206,$D$221,L7:L206)</f>
        <v>0</v>
      </c>
      <c r="J221" s="86">
        <f>IFERROR(+I221/$I$223,0)</f>
        <v>0</v>
      </c>
      <c r="K221" s="87">
        <f>+E221+G221+I221</f>
        <v>0</v>
      </c>
      <c r="L221" s="85"/>
      <c r="M221" s="223"/>
      <c r="N221" s="22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31"/>
      <c r="D222" s="84" t="s">
        <v>16</v>
      </c>
      <c r="E222" s="85">
        <f>SUMIF(D7:D206,$D$222,J7:J206)</f>
        <v>0</v>
      </c>
      <c r="F222" s="86">
        <f>IFERROR(+E222/$E$223,0)</f>
        <v>0</v>
      </c>
      <c r="G222" s="85">
        <f>SUMIF(D7:D206,$D$222,K7:K206)</f>
        <v>0</v>
      </c>
      <c r="H222" s="86">
        <f>IFERROR(+G222/$G$223,0)</f>
        <v>0</v>
      </c>
      <c r="I222" s="85">
        <f>SUMIF(D7:D206,$D$222,L7:L206)</f>
        <v>0</v>
      </c>
      <c r="J222" s="86">
        <f>IFERROR(+I222/$I$223,0)</f>
        <v>0</v>
      </c>
      <c r="K222" s="87">
        <f>+E222+G222+I222</f>
        <v>0</v>
      </c>
      <c r="L222" s="85"/>
      <c r="M222" s="223"/>
      <c r="N222" s="22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32"/>
      <c r="D223" s="88" t="s">
        <v>51</v>
      </c>
      <c r="E223" s="89">
        <f>SUM(E221:E222)</f>
        <v>0</v>
      </c>
      <c r="F223" s="90">
        <f t="shared" ref="F223:K223" si="5">SUM(F221:F222)</f>
        <v>0</v>
      </c>
      <c r="G223" s="89">
        <f t="shared" si="5"/>
        <v>0</v>
      </c>
      <c r="H223" s="90">
        <f t="shared" si="5"/>
        <v>0</v>
      </c>
      <c r="I223" s="89">
        <f t="shared" si="5"/>
        <v>0</v>
      </c>
      <c r="J223" s="90">
        <f t="shared" si="5"/>
        <v>0</v>
      </c>
      <c r="K223" s="89">
        <f t="shared" si="5"/>
        <v>0</v>
      </c>
      <c r="L223" s="89"/>
      <c r="M223" s="228"/>
      <c r="N223" s="228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lgorithmName="SHA-512" hashValue="czbA81wkCQBFLQYKGRA3yFEK6JtmwfLukGTML0CdrNpsNXY1cp4WnNPiEXGu57BYr4FiRgB+Saj2lxBfU57ltA==" saltValue="BxkXZ4kM1dcdU1qAVukfWQ==" spinCount="100000" sheet="1" objects="1" scenarios="1"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1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2017-04-18T12:31:48Z</dcterms:modified>
</cp:coreProperties>
</file>