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9200" windowHeight="7340" activeTab="1"/>
  </bookViews>
  <sheets>
    <sheet name="Инструкция" sheetId="6" r:id="rId1"/>
    <sheet name="Виды деятельности" sheetId="1" r:id="rId2"/>
    <sheet name="Бюджет проекта" sheetId="5" r:id="rId3"/>
  </sheets>
  <definedNames>
    <definedName name="_ftn1" localSheetId="2">'Бюджет проекта'!$D$230</definedName>
    <definedName name="_ftn1" localSheetId="1">'Виды деятельности'!$C$237</definedName>
    <definedName name="_ftnref1" localSheetId="2">'Бюджет проекта'!#REF!</definedName>
    <definedName name="_ftnref1" localSheetId="1">'Виды деятельности'!#REF!</definedName>
    <definedName name="_xlnm._FilterDatabase" localSheetId="1" hidden="1">'Виды деятельности'!$A$4:$J$216</definedName>
  </definedNames>
  <calcPr calcId="152511"/>
</workbook>
</file>

<file path=xl/calcChain.xml><?xml version="1.0" encoding="utf-8"?>
<calcChain xmlns="http://schemas.openxmlformats.org/spreadsheetml/2006/main">
  <c r="I70" i="1" l="1"/>
  <c r="I72" i="1"/>
  <c r="I73" i="1"/>
  <c r="I74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8" i="1"/>
  <c r="I29" i="1"/>
  <c r="I30" i="1"/>
  <c r="I32" i="1"/>
  <c r="I36" i="1"/>
  <c r="I37" i="1"/>
  <c r="I38" i="1"/>
  <c r="I39" i="1"/>
  <c r="I40" i="1"/>
  <c r="I41" i="1"/>
  <c r="I42" i="1"/>
  <c r="I43" i="1"/>
  <c r="I44" i="1"/>
  <c r="I45" i="1"/>
  <c r="I46" i="1"/>
  <c r="I47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97" i="1" l="1"/>
  <c r="I96" i="1"/>
  <c r="I95" i="1"/>
  <c r="I94" i="1"/>
  <c r="I93" i="1"/>
  <c r="I92" i="1"/>
  <c r="I91" i="1"/>
  <c r="I98" i="1" l="1"/>
  <c r="I99" i="1"/>
  <c r="I100" i="1"/>
  <c r="I101" i="1"/>
  <c r="I102" i="1"/>
  <c r="I103" i="1"/>
  <c r="I104" i="1"/>
  <c r="I105" i="1"/>
  <c r="I75" i="1"/>
  <c r="I76" i="1"/>
  <c r="I77" i="1"/>
  <c r="I78" i="1"/>
  <c r="I79" i="1"/>
  <c r="I80" i="1"/>
  <c r="I81" i="1"/>
  <c r="K176" i="5" l="1"/>
  <c r="L176" i="5"/>
  <c r="J176" i="5"/>
  <c r="K155" i="5"/>
  <c r="L155" i="5"/>
  <c r="J155" i="5"/>
  <c r="L134" i="5"/>
  <c r="K134" i="5"/>
  <c r="J134" i="5"/>
  <c r="L113" i="5"/>
  <c r="K113" i="5"/>
  <c r="J113" i="5"/>
  <c r="L92" i="5"/>
  <c r="K92" i="5"/>
  <c r="J92" i="5"/>
  <c r="K71" i="5"/>
  <c r="J71" i="5"/>
  <c r="J29" i="5"/>
  <c r="K50" i="5"/>
  <c r="L50" i="5"/>
  <c r="J50" i="5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6" i="1"/>
  <c r="I6" i="1"/>
  <c r="I27" i="1"/>
  <c r="I82" i="1"/>
  <c r="I83" i="1"/>
  <c r="I84" i="1"/>
  <c r="I85" i="1"/>
  <c r="I86" i="1"/>
  <c r="I87" i="1"/>
  <c r="I88" i="1"/>
  <c r="I89" i="1"/>
  <c r="I106" i="1"/>
  <c r="I107" i="1"/>
  <c r="I108" i="1"/>
  <c r="I109" i="1"/>
  <c r="I110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N155" i="5"/>
  <c r="J8" i="5"/>
  <c r="K8" i="5"/>
  <c r="K29" i="5"/>
  <c r="N113" i="5"/>
  <c r="L71" i="5"/>
  <c r="N71" i="5" s="1"/>
  <c r="L8" i="5"/>
  <c r="L29" i="5"/>
  <c r="N92" i="5"/>
  <c r="N50" i="5"/>
  <c r="N176" i="5"/>
  <c r="N134" i="5"/>
  <c r="I195" i="1" l="1"/>
  <c r="I153" i="1"/>
  <c r="I111" i="1"/>
  <c r="I174" i="1"/>
  <c r="I132" i="1"/>
  <c r="N29" i="5"/>
  <c r="F72" i="5"/>
  <c r="F76" i="5"/>
  <c r="F51" i="5"/>
  <c r="F10" i="5"/>
  <c r="F14" i="5"/>
  <c r="F18" i="5"/>
  <c r="F22" i="5"/>
  <c r="F73" i="5"/>
  <c r="F77" i="5"/>
  <c r="F52" i="5"/>
  <c r="F11" i="5"/>
  <c r="F15" i="5"/>
  <c r="F19" i="5"/>
  <c r="F74" i="5"/>
  <c r="F78" i="5"/>
  <c r="F30" i="5"/>
  <c r="F12" i="5"/>
  <c r="F16" i="5"/>
  <c r="F20" i="5"/>
  <c r="F75" i="5"/>
  <c r="F79" i="5"/>
  <c r="F9" i="5"/>
  <c r="F13" i="5"/>
  <c r="F17" i="5"/>
  <c r="F21" i="5"/>
  <c r="D12" i="5"/>
  <c r="L7" i="5"/>
  <c r="L207" i="5" s="1"/>
  <c r="K7" i="5"/>
  <c r="K207" i="5" s="1"/>
  <c r="N8" i="5"/>
  <c r="J7" i="5"/>
  <c r="J207" i="5" s="1"/>
  <c r="I69" i="1"/>
  <c r="I90" i="1"/>
  <c r="I48" i="1"/>
  <c r="F25" i="5"/>
  <c r="F129" i="5"/>
  <c r="D123" i="5"/>
  <c r="H184" i="5"/>
  <c r="D22" i="5"/>
  <c r="F70" i="5"/>
  <c r="F170" i="5"/>
  <c r="D78" i="5"/>
  <c r="G78" i="5"/>
  <c r="H47" i="5"/>
  <c r="M126" i="5"/>
  <c r="F83" i="5"/>
  <c r="G173" i="5"/>
  <c r="D33" i="5"/>
  <c r="G98" i="5"/>
  <c r="G64" i="5"/>
  <c r="F105" i="5"/>
  <c r="D167" i="5"/>
  <c r="G206" i="5"/>
  <c r="H136" i="5"/>
  <c r="F65" i="5"/>
  <c r="F138" i="5"/>
  <c r="D200" i="5"/>
  <c r="D111" i="5"/>
  <c r="H164" i="5"/>
  <c r="F41" i="5"/>
  <c r="F95" i="5"/>
  <c r="F148" i="5"/>
  <c r="D190" i="5"/>
  <c r="D56" i="5"/>
  <c r="F46" i="5"/>
  <c r="F88" i="5"/>
  <c r="F111" i="5"/>
  <c r="F182" i="5"/>
  <c r="D157" i="5"/>
  <c r="D66" i="5"/>
  <c r="G154" i="5"/>
  <c r="H200" i="5"/>
  <c r="G179" i="5"/>
  <c r="G73" i="5"/>
  <c r="G133" i="5"/>
  <c r="D24" i="5"/>
  <c r="H37" i="5"/>
  <c r="E201" i="5"/>
  <c r="E95" i="5"/>
  <c r="C172" i="5"/>
  <c r="C96" i="5"/>
  <c r="F60" i="5"/>
  <c r="F117" i="5"/>
  <c r="F193" i="5"/>
  <c r="D145" i="5"/>
  <c r="D100" i="5"/>
  <c r="H148" i="5"/>
  <c r="G195" i="5"/>
  <c r="G89" i="5"/>
  <c r="H108" i="5"/>
  <c r="H125" i="5"/>
  <c r="H157" i="5"/>
  <c r="H27" i="5"/>
  <c r="E101" i="5"/>
  <c r="C108" i="5"/>
  <c r="M202" i="5"/>
  <c r="F36" i="5"/>
  <c r="F54" i="5"/>
  <c r="F100" i="5"/>
  <c r="F122" i="5"/>
  <c r="F160" i="5"/>
  <c r="F203" i="5"/>
  <c r="D179" i="5"/>
  <c r="D133" i="5"/>
  <c r="D89" i="5"/>
  <c r="D44" i="5"/>
  <c r="G143" i="5"/>
  <c r="G190" i="5"/>
  <c r="H83" i="5"/>
  <c r="G103" i="5"/>
  <c r="G119" i="5"/>
  <c r="H56" i="5"/>
  <c r="G18" i="5"/>
  <c r="E11" i="5"/>
  <c r="C35" i="5"/>
  <c r="F45" i="5"/>
  <c r="F34" i="5"/>
  <c r="F64" i="5"/>
  <c r="F53" i="5"/>
  <c r="F90" i="5"/>
  <c r="F101" i="5"/>
  <c r="F112" i="5"/>
  <c r="F124" i="5"/>
  <c r="F141" i="5"/>
  <c r="F164" i="5"/>
  <c r="F186" i="5"/>
  <c r="H170" i="5"/>
  <c r="D196" i="5"/>
  <c r="D174" i="5"/>
  <c r="D152" i="5"/>
  <c r="D129" i="5"/>
  <c r="D107" i="5"/>
  <c r="D85" i="5"/>
  <c r="D62" i="5"/>
  <c r="D40" i="5"/>
  <c r="G152" i="5"/>
  <c r="G141" i="5"/>
  <c r="H198" i="5"/>
  <c r="G188" i="5"/>
  <c r="H182" i="5"/>
  <c r="G87" i="5"/>
  <c r="G76" i="5"/>
  <c r="H106" i="5"/>
  <c r="G96" i="5"/>
  <c r="G123" i="5"/>
  <c r="G169" i="5"/>
  <c r="D17" i="5"/>
  <c r="H61" i="5"/>
  <c r="G44" i="5"/>
  <c r="G24" i="5"/>
  <c r="E151" i="5"/>
  <c r="E97" i="5"/>
  <c r="C167" i="5"/>
  <c r="C27" i="5"/>
  <c r="M67" i="5"/>
  <c r="M131" i="5"/>
  <c r="M177" i="5"/>
  <c r="M181" i="5"/>
  <c r="M147" i="5"/>
  <c r="M104" i="5"/>
  <c r="M42" i="5"/>
  <c r="C19" i="5"/>
  <c r="C52" i="5"/>
  <c r="C86" i="5"/>
  <c r="C157" i="5"/>
  <c r="E137" i="5"/>
  <c r="G9" i="5"/>
  <c r="H26" i="5"/>
  <c r="G37" i="5"/>
  <c r="H45" i="5"/>
  <c r="G56" i="5"/>
  <c r="G66" i="5"/>
  <c r="D14" i="5"/>
  <c r="H156" i="5"/>
  <c r="H163" i="5"/>
  <c r="G136" i="5"/>
  <c r="H117" i="5"/>
  <c r="H128" i="5"/>
  <c r="G97" i="5"/>
  <c r="H102" i="5"/>
  <c r="G108" i="5"/>
  <c r="G72" i="5"/>
  <c r="G80" i="5"/>
  <c r="H85" i="5"/>
  <c r="G91" i="5"/>
  <c r="G181" i="5"/>
  <c r="G189" i="5"/>
  <c r="H194" i="5"/>
  <c r="G200" i="5"/>
  <c r="G205" i="5"/>
  <c r="G145" i="5"/>
  <c r="H150" i="5"/>
  <c r="D26" i="5"/>
  <c r="D43" i="5"/>
  <c r="D54" i="5"/>
  <c r="D65" i="5"/>
  <c r="D77" i="5"/>
  <c r="D87" i="5"/>
  <c r="D99" i="5"/>
  <c r="D116" i="5"/>
  <c r="D127" i="5"/>
  <c r="D138" i="5"/>
  <c r="D149" i="5"/>
  <c r="D161" i="5"/>
  <c r="D178" i="5"/>
  <c r="D188" i="5"/>
  <c r="D199" i="5"/>
  <c r="H174" i="5"/>
  <c r="F205" i="5"/>
  <c r="F189" i="5"/>
  <c r="F178" i="5"/>
  <c r="F166" i="5"/>
  <c r="F156" i="5"/>
  <c r="F144" i="5"/>
  <c r="F135" i="5"/>
  <c r="H112" i="5"/>
  <c r="G74" i="5"/>
  <c r="G77" i="5"/>
  <c r="H79" i="5"/>
  <c r="G82" i="5"/>
  <c r="G85" i="5"/>
  <c r="H87" i="5"/>
  <c r="G90" i="5"/>
  <c r="G178" i="5"/>
  <c r="H180" i="5"/>
  <c r="G183" i="5"/>
  <c r="G186" i="5"/>
  <c r="H188" i="5"/>
  <c r="G191" i="5"/>
  <c r="G194" i="5"/>
  <c r="H196" i="5"/>
  <c r="G199" i="5"/>
  <c r="G202" i="5"/>
  <c r="H204" i="5"/>
  <c r="G139" i="5"/>
  <c r="G142" i="5"/>
  <c r="H144" i="5"/>
  <c r="G147" i="5"/>
  <c r="G150" i="5"/>
  <c r="H152" i="5"/>
  <c r="D23" i="5"/>
  <c r="D31" i="5"/>
  <c r="D36" i="5"/>
  <c r="D41" i="5"/>
  <c r="D47" i="5"/>
  <c r="D53" i="5"/>
  <c r="D58" i="5"/>
  <c r="D64" i="5"/>
  <c r="D69" i="5"/>
  <c r="D75" i="5"/>
  <c r="D81" i="5"/>
  <c r="D86" i="5"/>
  <c r="D91" i="5"/>
  <c r="D98" i="5"/>
  <c r="D103" i="5"/>
  <c r="D108" i="5"/>
  <c r="D115" i="5"/>
  <c r="D120" i="5"/>
  <c r="D125" i="5"/>
  <c r="D131" i="5"/>
  <c r="D137" i="5"/>
  <c r="D142" i="5"/>
  <c r="D148" i="5"/>
  <c r="D153" i="5"/>
  <c r="D159" i="5"/>
  <c r="D165" i="5"/>
  <c r="D170" i="5"/>
  <c r="D175" i="5"/>
  <c r="D182" i="5"/>
  <c r="D187" i="5"/>
  <c r="D192" i="5"/>
  <c r="D198" i="5"/>
  <c r="D203" i="5"/>
  <c r="H175" i="5"/>
  <c r="H172" i="5"/>
  <c r="F206" i="5"/>
  <c r="F201" i="5"/>
  <c r="F195" i="5"/>
  <c r="F190" i="5"/>
  <c r="F185" i="5"/>
  <c r="F179" i="5"/>
  <c r="F173" i="5"/>
  <c r="F168" i="5"/>
  <c r="F162" i="5"/>
  <c r="F157" i="5"/>
  <c r="F151" i="5"/>
  <c r="F145" i="5"/>
  <c r="F140" i="5"/>
  <c r="F136" i="5"/>
  <c r="F131" i="5"/>
  <c r="F127" i="5"/>
  <c r="F123" i="5"/>
  <c r="F119" i="5"/>
  <c r="F115" i="5"/>
  <c r="F110" i="5"/>
  <c r="F106" i="5"/>
  <c r="F102" i="5"/>
  <c r="F98" i="5"/>
  <c r="F94" i="5"/>
  <c r="F89" i="5"/>
  <c r="F85" i="5"/>
  <c r="F81" i="5"/>
  <c r="F55" i="5"/>
  <c r="F59" i="5"/>
  <c r="F63" i="5"/>
  <c r="F67" i="5"/>
  <c r="F31" i="5"/>
  <c r="F35" i="5"/>
  <c r="F39" i="5"/>
  <c r="F43" i="5"/>
  <c r="F47" i="5"/>
  <c r="F24" i="5"/>
  <c r="F28" i="5"/>
  <c r="C125" i="5"/>
  <c r="C184" i="5"/>
  <c r="E44" i="5"/>
  <c r="E109" i="5"/>
  <c r="E143" i="5"/>
  <c r="E197" i="5"/>
  <c r="E203" i="5"/>
  <c r="G16" i="5"/>
  <c r="H23" i="5"/>
  <c r="H31" i="5"/>
  <c r="G41" i="5"/>
  <c r="H51" i="5"/>
  <c r="H59" i="5"/>
  <c r="H63" i="5"/>
  <c r="H69" i="5"/>
  <c r="D21" i="5"/>
  <c r="H160" i="5"/>
  <c r="G167" i="5"/>
  <c r="H114" i="5"/>
  <c r="H121" i="5"/>
  <c r="G125" i="5"/>
  <c r="H132" i="5"/>
  <c r="H94" i="5"/>
  <c r="G100" i="5"/>
  <c r="G105" i="5"/>
  <c r="H110" i="5"/>
  <c r="G75" i="5"/>
  <c r="H77" i="5"/>
  <c r="G83" i="5"/>
  <c r="G88" i="5"/>
  <c r="H178" i="5"/>
  <c r="G184" i="5"/>
  <c r="H186" i="5"/>
  <c r="G192" i="5"/>
  <c r="G197" i="5"/>
  <c r="H202" i="5"/>
  <c r="G140" i="5"/>
  <c r="H142" i="5"/>
  <c r="G148" i="5"/>
  <c r="G153" i="5"/>
  <c r="D32" i="5"/>
  <c r="D37" i="5"/>
  <c r="D48" i="5"/>
  <c r="D60" i="5"/>
  <c r="D70" i="5"/>
  <c r="D82" i="5"/>
  <c r="D94" i="5"/>
  <c r="D104" i="5"/>
  <c r="D110" i="5"/>
  <c r="D121" i="5"/>
  <c r="D132" i="5"/>
  <c r="D144" i="5"/>
  <c r="D154" i="5"/>
  <c r="D166" i="5"/>
  <c r="D171" i="5"/>
  <c r="D183" i="5"/>
  <c r="D194" i="5"/>
  <c r="D204" i="5"/>
  <c r="G171" i="5"/>
  <c r="F199" i="5"/>
  <c r="F194" i="5"/>
  <c r="F183" i="5"/>
  <c r="F172" i="5"/>
  <c r="F161" i="5"/>
  <c r="F149" i="5"/>
  <c r="F139" i="5"/>
  <c r="F130" i="5"/>
  <c r="F126" i="5"/>
  <c r="F27" i="5"/>
  <c r="F44" i="5"/>
  <c r="F33" i="5"/>
  <c r="F62" i="5"/>
  <c r="F57" i="5"/>
  <c r="F86" i="5"/>
  <c r="F91" i="5"/>
  <c r="F97" i="5"/>
  <c r="F103" i="5"/>
  <c r="F108" i="5"/>
  <c r="F120" i="5"/>
  <c r="F133" i="5"/>
  <c r="F153" i="5"/>
  <c r="F177" i="5"/>
  <c r="F187" i="5"/>
  <c r="H171" i="5"/>
  <c r="D195" i="5"/>
  <c r="D173" i="5"/>
  <c r="D150" i="5"/>
  <c r="D140" i="5"/>
  <c r="D117" i="5"/>
  <c r="D95" i="5"/>
  <c r="D73" i="5"/>
  <c r="D49" i="5"/>
  <c r="D27" i="5"/>
  <c r="G151" i="5"/>
  <c r="H140" i="5"/>
  <c r="H192" i="5"/>
  <c r="F26" i="5"/>
  <c r="F48" i="5"/>
  <c r="F42" i="5"/>
  <c r="F37" i="5"/>
  <c r="F32" i="5"/>
  <c r="F66" i="5"/>
  <c r="F61" i="5"/>
  <c r="F56" i="5"/>
  <c r="F82" i="5"/>
  <c r="F87" i="5"/>
  <c r="F93" i="5"/>
  <c r="F99" i="5"/>
  <c r="F104" i="5"/>
  <c r="F109" i="5"/>
  <c r="F116" i="5"/>
  <c r="F121" i="5"/>
  <c r="F128" i="5"/>
  <c r="F137" i="5"/>
  <c r="F147" i="5"/>
  <c r="F158" i="5"/>
  <c r="F169" i="5"/>
  <c r="F181" i="5"/>
  <c r="F191" i="5"/>
  <c r="F202" i="5"/>
  <c r="H173" i="5"/>
  <c r="D202" i="5"/>
  <c r="D191" i="5"/>
  <c r="D180" i="5"/>
  <c r="D169" i="5"/>
  <c r="D158" i="5"/>
  <c r="D146" i="5"/>
  <c r="D136" i="5"/>
  <c r="D124" i="5"/>
  <c r="D112" i="5"/>
  <c r="D102" i="5"/>
  <c r="D90" i="5"/>
  <c r="D79" i="5"/>
  <c r="D68" i="5"/>
  <c r="D57" i="5"/>
  <c r="D45" i="5"/>
  <c r="D35" i="5"/>
  <c r="H154" i="5"/>
  <c r="G149" i="5"/>
  <c r="G144" i="5"/>
  <c r="H206" i="5"/>
  <c r="G201" i="5"/>
  <c r="G196" i="5"/>
  <c r="H190" i="5"/>
  <c r="G185" i="5"/>
  <c r="G180" i="5"/>
  <c r="H89" i="5"/>
  <c r="G84" i="5"/>
  <c r="G79" i="5"/>
  <c r="H73" i="5"/>
  <c r="G109" i="5"/>
  <c r="G104" i="5"/>
  <c r="H98" i="5"/>
  <c r="H133" i="5"/>
  <c r="G127" i="5"/>
  <c r="H119" i="5"/>
  <c r="H137" i="5"/>
  <c r="H165" i="5"/>
  <c r="H158" i="5"/>
  <c r="D10" i="5"/>
  <c r="H64" i="5"/>
  <c r="G58" i="5"/>
  <c r="G48" i="5"/>
  <c r="G39" i="5"/>
  <c r="H28" i="5"/>
  <c r="H20" i="5"/>
  <c r="E195" i="5"/>
  <c r="E172" i="5"/>
  <c r="E76" i="5"/>
  <c r="C195" i="5"/>
  <c r="C131" i="5"/>
  <c r="C57" i="5"/>
  <c r="M28" i="5"/>
  <c r="M102" i="5"/>
  <c r="M171" i="5"/>
  <c r="F23" i="5"/>
  <c r="F40" i="5"/>
  <c r="F69" i="5"/>
  <c r="F58" i="5"/>
  <c r="F84" i="5"/>
  <c r="F96" i="5"/>
  <c r="F107" i="5"/>
  <c r="F118" i="5"/>
  <c r="F132" i="5"/>
  <c r="F152" i="5"/>
  <c r="F174" i="5"/>
  <c r="F197" i="5"/>
  <c r="G175" i="5"/>
  <c r="D186" i="5"/>
  <c r="D163" i="5"/>
  <c r="D141" i="5"/>
  <c r="D119" i="5"/>
  <c r="D96" i="5"/>
  <c r="D74" i="5"/>
  <c r="D52" i="5"/>
  <c r="D28" i="5"/>
  <c r="H146" i="5"/>
  <c r="G204" i="5"/>
  <c r="G193" i="5"/>
  <c r="G177" i="5"/>
  <c r="H81" i="5"/>
  <c r="G112" i="5"/>
  <c r="G101" i="5"/>
  <c r="H130" i="5"/>
  <c r="H116" i="5"/>
  <c r="H161" i="5"/>
  <c r="G68" i="5"/>
  <c r="G53" i="5"/>
  <c r="G34" i="5"/>
  <c r="G13" i="5"/>
  <c r="E103" i="5"/>
  <c r="F49" i="5"/>
  <c r="F38" i="5"/>
  <c r="F68" i="5"/>
  <c r="F80" i="5"/>
  <c r="F114" i="5"/>
  <c r="F125" i="5"/>
  <c r="F143" i="5"/>
  <c r="F165" i="5"/>
  <c r="F198" i="5"/>
  <c r="D206" i="5"/>
  <c r="D184" i="5"/>
  <c r="D162" i="5"/>
  <c r="D128" i="5"/>
  <c r="D106" i="5"/>
  <c r="D83" i="5"/>
  <c r="D61" i="5"/>
  <c r="D39" i="5"/>
  <c r="G146" i="5"/>
  <c r="G203" i="5"/>
  <c r="G198" i="5"/>
  <c r="G187" i="5"/>
  <c r="G182" i="5"/>
  <c r="H91" i="5"/>
  <c r="G86" i="5"/>
  <c r="G81" i="5"/>
  <c r="H75" i="5"/>
  <c r="G111" i="5"/>
  <c r="G106" i="5"/>
  <c r="H100" i="5"/>
  <c r="G95" i="5"/>
  <c r="H129" i="5"/>
  <c r="H122" i="5"/>
  <c r="G115" i="5"/>
  <c r="H168" i="5"/>
  <c r="G161" i="5"/>
  <c r="D15" i="5"/>
  <c r="G67" i="5"/>
  <c r="H60" i="5"/>
  <c r="H52" i="5"/>
  <c r="G42" i="5"/>
  <c r="G33" i="5"/>
  <c r="H10" i="5"/>
  <c r="E185" i="5"/>
  <c r="E162" i="5"/>
  <c r="E122" i="5"/>
  <c r="E61" i="5"/>
  <c r="C200" i="5"/>
  <c r="C140" i="5"/>
  <c r="C73" i="5"/>
  <c r="M22" i="5"/>
  <c r="M89" i="5"/>
  <c r="M163" i="5"/>
  <c r="M187" i="5"/>
  <c r="G55" i="5"/>
  <c r="H49" i="5"/>
  <c r="G43" i="5"/>
  <c r="G38" i="5"/>
  <c r="H36" i="5"/>
  <c r="H33" i="5"/>
  <c r="H24" i="5"/>
  <c r="H21" i="5"/>
  <c r="H17" i="5"/>
  <c r="H12" i="5"/>
  <c r="E193" i="5"/>
  <c r="E160" i="5"/>
  <c r="E147" i="5"/>
  <c r="E93" i="5"/>
  <c r="G110" i="5"/>
  <c r="G107" i="5"/>
  <c r="H104" i="5"/>
  <c r="G102" i="5"/>
  <c r="G99" i="5"/>
  <c r="H96" i="5"/>
  <c r="G94" i="5"/>
  <c r="G131" i="5"/>
  <c r="H127" i="5"/>
  <c r="H124" i="5"/>
  <c r="H120" i="5"/>
  <c r="G117" i="5"/>
  <c r="H138" i="5"/>
  <c r="H169" i="5"/>
  <c r="H166" i="5"/>
  <c r="G163" i="5"/>
  <c r="G159" i="5"/>
  <c r="D19" i="5"/>
  <c r="D11" i="5"/>
  <c r="G69" i="5"/>
  <c r="G62" i="5"/>
  <c r="H58" i="5"/>
  <c r="H55" i="5"/>
  <c r="G49" i="5"/>
  <c r="G45" i="5"/>
  <c r="G40" i="5"/>
  <c r="H34" i="5"/>
  <c r="G31" i="5"/>
  <c r="G21" i="5"/>
  <c r="G14" i="5"/>
  <c r="E156" i="5"/>
  <c r="E145" i="5"/>
  <c r="E139" i="5"/>
  <c r="E84" i="5"/>
  <c r="E69" i="5"/>
  <c r="E59" i="5"/>
  <c r="E28" i="5"/>
  <c r="C201" i="5"/>
  <c r="C180" i="5"/>
  <c r="C153" i="5"/>
  <c r="C111" i="5"/>
  <c r="C79" i="5"/>
  <c r="C49" i="5"/>
  <c r="M45" i="5"/>
  <c r="M81" i="5"/>
  <c r="M119" i="5"/>
  <c r="M148" i="5"/>
  <c r="H53" i="5"/>
  <c r="G46" i="5"/>
  <c r="H44" i="5"/>
  <c r="H41" i="5"/>
  <c r="G35" i="5"/>
  <c r="G30" i="5"/>
  <c r="G26" i="5"/>
  <c r="G23" i="5"/>
  <c r="H19" i="5"/>
  <c r="G15" i="5"/>
  <c r="E187" i="5"/>
  <c r="E181" i="5"/>
  <c r="E153" i="5"/>
  <c r="E120" i="5"/>
  <c r="E114" i="5"/>
  <c r="E86" i="5"/>
  <c r="E80" i="5"/>
  <c r="E67" i="5"/>
  <c r="E51" i="5"/>
  <c r="E34" i="5"/>
  <c r="E15" i="5"/>
  <c r="C185" i="5"/>
  <c r="C163" i="5"/>
  <c r="C133" i="5"/>
  <c r="C89" i="5"/>
  <c r="M199" i="5"/>
  <c r="E13" i="5"/>
  <c r="E20" i="5"/>
  <c r="E42" i="5"/>
  <c r="E53" i="5"/>
  <c r="E105" i="5"/>
  <c r="E111" i="5"/>
  <c r="E130" i="5"/>
  <c r="E168" i="5"/>
  <c r="E179" i="5"/>
  <c r="E189" i="5"/>
  <c r="G12" i="5"/>
  <c r="H16" i="5"/>
  <c r="G22" i="5"/>
  <c r="H25" i="5"/>
  <c r="G28" i="5"/>
  <c r="G32" i="5"/>
  <c r="G36" i="5"/>
  <c r="H39" i="5"/>
  <c r="H42" i="5"/>
  <c r="G47" i="5"/>
  <c r="G51" i="5"/>
  <c r="G54" i="5"/>
  <c r="H57" i="5"/>
  <c r="G60" i="5"/>
  <c r="H62" i="5"/>
  <c r="H65" i="5"/>
  <c r="H67" i="5"/>
  <c r="G70" i="5"/>
  <c r="D13" i="5"/>
  <c r="D18" i="5"/>
  <c r="G157" i="5"/>
  <c r="H159" i="5"/>
  <c r="H162" i="5"/>
  <c r="G165" i="5"/>
  <c r="H167" i="5"/>
  <c r="H135" i="5"/>
  <c r="G138" i="5"/>
  <c r="H115" i="5"/>
  <c r="H118" i="5"/>
  <c r="G121" i="5"/>
  <c r="H123" i="5"/>
  <c r="H126" i="5"/>
  <c r="G129" i="5"/>
  <c r="H131" i="5"/>
  <c r="H93" i="5"/>
  <c r="H95" i="5"/>
  <c r="H97" i="5"/>
  <c r="H99" i="5"/>
  <c r="H101" i="5"/>
  <c r="H103" i="5"/>
  <c r="H105" i="5"/>
  <c r="H107" i="5"/>
  <c r="H109" i="5"/>
  <c r="H111" i="5"/>
  <c r="H72" i="5"/>
  <c r="H74" i="5"/>
  <c r="I74" i="5" s="1"/>
  <c r="H76" i="5"/>
  <c r="H78" i="5"/>
  <c r="H80" i="5"/>
  <c r="H82" i="5"/>
  <c r="H84" i="5"/>
  <c r="H86" i="5"/>
  <c r="H88" i="5"/>
  <c r="H90" i="5"/>
  <c r="H177" i="5"/>
  <c r="H179" i="5"/>
  <c r="H181" i="5"/>
  <c r="H183" i="5"/>
  <c r="H185" i="5"/>
  <c r="H187" i="5"/>
  <c r="H189" i="5"/>
  <c r="H191" i="5"/>
  <c r="H193" i="5"/>
  <c r="H195" i="5"/>
  <c r="H197" i="5"/>
  <c r="H199" i="5"/>
  <c r="H201" i="5"/>
  <c r="H203" i="5"/>
  <c r="H205" i="5"/>
  <c r="H139" i="5"/>
  <c r="H141" i="5"/>
  <c r="H143" i="5"/>
  <c r="H145" i="5"/>
  <c r="H147" i="5"/>
  <c r="H149" i="5"/>
  <c r="H151" i="5"/>
  <c r="H153" i="5"/>
  <c r="D25" i="5"/>
  <c r="D30" i="5"/>
  <c r="D34" i="5"/>
  <c r="D38" i="5"/>
  <c r="D42" i="5"/>
  <c r="D46" i="5"/>
  <c r="D51" i="5"/>
  <c r="D55" i="5"/>
  <c r="D59" i="5"/>
  <c r="D63" i="5"/>
  <c r="D67" i="5"/>
  <c r="D72" i="5"/>
  <c r="D76" i="5"/>
  <c r="D80" i="5"/>
  <c r="D84" i="5"/>
  <c r="D88" i="5"/>
  <c r="D93" i="5"/>
  <c r="D97" i="5"/>
  <c r="D101" i="5"/>
  <c r="D105" i="5"/>
  <c r="D109" i="5"/>
  <c r="D114" i="5"/>
  <c r="D118" i="5"/>
  <c r="D122" i="5"/>
  <c r="D126" i="5"/>
  <c r="D130" i="5"/>
  <c r="D135" i="5"/>
  <c r="D139" i="5"/>
  <c r="D143" i="5"/>
  <c r="D147" i="5"/>
  <c r="D151" i="5"/>
  <c r="D156" i="5"/>
  <c r="D160" i="5"/>
  <c r="D164" i="5"/>
  <c r="D168" i="5"/>
  <c r="D172" i="5"/>
  <c r="D177" i="5"/>
  <c r="D181" i="5"/>
  <c r="D185" i="5"/>
  <c r="D189" i="5"/>
  <c r="D193" i="5"/>
  <c r="D197" i="5"/>
  <c r="D201" i="5"/>
  <c r="D205" i="5"/>
  <c r="G174" i="5"/>
  <c r="G172" i="5"/>
  <c r="G170" i="5"/>
  <c r="F204" i="5"/>
  <c r="F200" i="5"/>
  <c r="F196" i="5"/>
  <c r="F192" i="5"/>
  <c r="F188" i="5"/>
  <c r="F184" i="5"/>
  <c r="F180" i="5"/>
  <c r="F175" i="5"/>
  <c r="F171" i="5"/>
  <c r="F167" i="5"/>
  <c r="F163" i="5"/>
  <c r="F159" i="5"/>
  <c r="F154" i="5"/>
  <c r="F150" i="5"/>
  <c r="F146" i="5"/>
  <c r="F142" i="5"/>
  <c r="M205" i="5"/>
  <c r="M194" i="5"/>
  <c r="M178" i="5"/>
  <c r="M157" i="5"/>
  <c r="M135" i="5"/>
  <c r="M118" i="5"/>
  <c r="M97" i="5"/>
  <c r="M75" i="5"/>
  <c r="M58" i="5"/>
  <c r="M37" i="5"/>
  <c r="C22" i="5"/>
  <c r="C41" i="5"/>
  <c r="C64" i="5"/>
  <c r="C81" i="5"/>
  <c r="C102" i="5"/>
  <c r="C124" i="5"/>
  <c r="C141" i="5"/>
  <c r="C162" i="5"/>
  <c r="C179" i="5"/>
  <c r="C191" i="5"/>
  <c r="C205" i="5"/>
  <c r="E26" i="5"/>
  <c r="E36" i="5"/>
  <c r="E78" i="5"/>
  <c r="E88" i="5"/>
  <c r="E118" i="5"/>
  <c r="E128" i="5"/>
  <c r="E135" i="5"/>
  <c r="E164" i="5"/>
  <c r="E170" i="5"/>
  <c r="E177" i="5"/>
  <c r="E205" i="5"/>
  <c r="G11" i="5"/>
  <c r="H14" i="5"/>
  <c r="G19" i="5"/>
  <c r="H22" i="5"/>
  <c r="G25" i="5"/>
  <c r="G27" i="5"/>
  <c r="H30" i="5"/>
  <c r="H32" i="5"/>
  <c r="H35" i="5"/>
  <c r="H38" i="5"/>
  <c r="H40" i="5"/>
  <c r="H43" i="5"/>
  <c r="H46" i="5"/>
  <c r="H48" i="5"/>
  <c r="G52" i="5"/>
  <c r="H54" i="5"/>
  <c r="G57" i="5"/>
  <c r="G59" i="5"/>
  <c r="G61" i="5"/>
  <c r="G63" i="5"/>
  <c r="G65" i="5"/>
  <c r="H66" i="5"/>
  <c r="H68" i="5"/>
  <c r="H70" i="5"/>
  <c r="D16" i="5"/>
  <c r="D20" i="5"/>
  <c r="G156" i="5"/>
  <c r="G158" i="5"/>
  <c r="G160" i="5"/>
  <c r="G162" i="5"/>
  <c r="G164" i="5"/>
  <c r="G166" i="5"/>
  <c r="G168" i="5"/>
  <c r="G135" i="5"/>
  <c r="G137" i="5"/>
  <c r="G114" i="5"/>
  <c r="G116" i="5"/>
  <c r="G118" i="5"/>
  <c r="G120" i="5"/>
  <c r="G122" i="5"/>
  <c r="G124" i="5"/>
  <c r="G126" i="5"/>
  <c r="G128" i="5"/>
  <c r="G130" i="5"/>
  <c r="G132" i="5"/>
  <c r="G93" i="5"/>
  <c r="C189" i="5"/>
  <c r="C168" i="5"/>
  <c r="C146" i="5"/>
  <c r="C117" i="5"/>
  <c r="C95" i="5"/>
  <c r="C66" i="5"/>
  <c r="C36" i="5"/>
  <c r="C12" i="5"/>
  <c r="M59" i="5"/>
  <c r="M87" i="5"/>
  <c r="M112" i="5"/>
  <c r="M142" i="5"/>
  <c r="M164" i="5"/>
  <c r="M193" i="5"/>
  <c r="E126" i="5"/>
  <c r="E18" i="5"/>
  <c r="C196" i="5"/>
  <c r="C174" i="5"/>
  <c r="C148" i="5"/>
  <c r="C119" i="5"/>
  <c r="C103" i="5"/>
  <c r="C74" i="5"/>
  <c r="C58" i="5"/>
  <c r="C44" i="5"/>
  <c r="C28" i="5"/>
  <c r="C14" i="5"/>
  <c r="M20" i="5"/>
  <c r="M35" i="5"/>
  <c r="M64" i="5"/>
  <c r="M80" i="5"/>
  <c r="M96" i="5"/>
  <c r="M109" i="5"/>
  <c r="M125" i="5"/>
  <c r="M140" i="5"/>
  <c r="M154" i="5"/>
  <c r="M169" i="5"/>
  <c r="M186" i="5"/>
  <c r="E10" i="5"/>
  <c r="E12" i="5"/>
  <c r="E14" i="5"/>
  <c r="E22" i="5"/>
  <c r="E30" i="5"/>
  <c r="E38" i="5"/>
  <c r="E46" i="5"/>
  <c r="E55" i="5"/>
  <c r="E63" i="5"/>
  <c r="E72" i="5"/>
  <c r="E174" i="5"/>
  <c r="E183" i="5"/>
  <c r="E191" i="5"/>
  <c r="E199" i="5"/>
  <c r="H9" i="5"/>
  <c r="H11" i="5"/>
  <c r="H15" i="5"/>
  <c r="G17" i="5"/>
  <c r="H18" i="5"/>
  <c r="G20" i="5"/>
  <c r="E166" i="5"/>
  <c r="E158" i="5"/>
  <c r="E149" i="5"/>
  <c r="E141" i="5"/>
  <c r="E132" i="5"/>
  <c r="E124" i="5"/>
  <c r="E116" i="5"/>
  <c r="E107" i="5"/>
  <c r="E99" i="5"/>
  <c r="E90" i="5"/>
  <c r="E82" i="5"/>
  <c r="E74" i="5"/>
  <c r="E65" i="5"/>
  <c r="E57" i="5"/>
  <c r="E48" i="5"/>
  <c r="E40" i="5"/>
  <c r="E32" i="5"/>
  <c r="E24" i="5"/>
  <c r="E16" i="5"/>
  <c r="C203" i="5"/>
  <c r="C197" i="5"/>
  <c r="C192" i="5"/>
  <c r="C187" i="5"/>
  <c r="C181" i="5"/>
  <c r="C175" i="5"/>
  <c r="C170" i="5"/>
  <c r="C164" i="5"/>
  <c r="C158" i="5"/>
  <c r="C150" i="5"/>
  <c r="C142" i="5"/>
  <c r="C136" i="5"/>
  <c r="C128" i="5"/>
  <c r="C120" i="5"/>
  <c r="C112" i="5"/>
  <c r="C106" i="5"/>
  <c r="C98" i="5"/>
  <c r="C90" i="5"/>
  <c r="C83" i="5"/>
  <c r="C75" i="5"/>
  <c r="C68" i="5"/>
  <c r="C61" i="5"/>
  <c r="C53" i="5"/>
  <c r="C45" i="5"/>
  <c r="C39" i="5"/>
  <c r="C31" i="5"/>
  <c r="C23" i="5"/>
  <c r="C16" i="5"/>
  <c r="D9" i="5"/>
  <c r="M18" i="5"/>
  <c r="M25" i="5"/>
  <c r="M34" i="5"/>
  <c r="M41" i="5"/>
  <c r="M47" i="5"/>
  <c r="M56" i="5"/>
  <c r="M63" i="5"/>
  <c r="M70" i="5"/>
  <c r="M79" i="5"/>
  <c r="M85" i="5"/>
  <c r="M101" i="5"/>
  <c r="M108" i="5"/>
  <c r="M115" i="5"/>
  <c r="M123" i="5"/>
  <c r="M130" i="5"/>
  <c r="M138" i="5"/>
  <c r="M146" i="5"/>
  <c r="M152" i="5"/>
  <c r="M160" i="5"/>
  <c r="M168" i="5"/>
  <c r="M175" i="5"/>
  <c r="M183" i="5"/>
  <c r="M191" i="5"/>
  <c r="M198" i="5"/>
  <c r="M204" i="5"/>
  <c r="M200" i="5"/>
  <c r="M196" i="5"/>
  <c r="M192" i="5"/>
  <c r="M188" i="5"/>
  <c r="M184" i="5"/>
  <c r="M180" i="5"/>
  <c r="M174" i="5"/>
  <c r="M170" i="5"/>
  <c r="M166" i="5"/>
  <c r="M162" i="5"/>
  <c r="M158" i="5"/>
  <c r="M153" i="5"/>
  <c r="M149" i="5"/>
  <c r="M145" i="5"/>
  <c r="M141" i="5"/>
  <c r="M137" i="5"/>
  <c r="M132" i="5"/>
  <c r="M128" i="5"/>
  <c r="M124" i="5"/>
  <c r="M120" i="5"/>
  <c r="M116" i="5"/>
  <c r="M111" i="5"/>
  <c r="M107" i="5"/>
  <c r="M103" i="5"/>
  <c r="M99" i="5"/>
  <c r="M95" i="5"/>
  <c r="M90" i="5"/>
  <c r="M86" i="5"/>
  <c r="M82" i="5"/>
  <c r="M78" i="5"/>
  <c r="M69" i="5"/>
  <c r="M65" i="5"/>
  <c r="M61" i="5"/>
  <c r="M57" i="5"/>
  <c r="M53" i="5"/>
  <c r="M48" i="5"/>
  <c r="M44" i="5"/>
  <c r="M40" i="5"/>
  <c r="M36" i="5"/>
  <c r="M32" i="5"/>
  <c r="M27" i="5"/>
  <c r="M23" i="5"/>
  <c r="M19" i="5"/>
  <c r="C9" i="5"/>
  <c r="C13" i="5"/>
  <c r="C17" i="5"/>
  <c r="C21" i="5"/>
  <c r="C25" i="5"/>
  <c r="C30" i="5"/>
  <c r="C34" i="5"/>
  <c r="C38" i="5"/>
  <c r="C42" i="5"/>
  <c r="C46" i="5"/>
  <c r="C51" i="5"/>
  <c r="C55" i="5"/>
  <c r="C59" i="5"/>
  <c r="C63" i="5"/>
  <c r="C67" i="5"/>
  <c r="C72" i="5"/>
  <c r="C76" i="5"/>
  <c r="C80" i="5"/>
  <c r="C84" i="5"/>
  <c r="C88" i="5"/>
  <c r="C93" i="5"/>
  <c r="C97" i="5"/>
  <c r="C101" i="5"/>
  <c r="C105" i="5"/>
  <c r="C109" i="5"/>
  <c r="C114" i="5"/>
  <c r="C118" i="5"/>
  <c r="C122" i="5"/>
  <c r="C126" i="5"/>
  <c r="C130" i="5"/>
  <c r="C135" i="5"/>
  <c r="C139" i="5"/>
  <c r="C143" i="5"/>
  <c r="C147" i="5"/>
  <c r="C151" i="5"/>
  <c r="C156" i="5"/>
  <c r="C160" i="5"/>
  <c r="M206" i="5"/>
  <c r="M201" i="5"/>
  <c r="M195" i="5"/>
  <c r="M190" i="5"/>
  <c r="M185" i="5"/>
  <c r="M179" i="5"/>
  <c r="M172" i="5"/>
  <c r="M167" i="5"/>
  <c r="M161" i="5"/>
  <c r="M156" i="5"/>
  <c r="M150" i="5"/>
  <c r="M144" i="5"/>
  <c r="M139" i="5"/>
  <c r="M133" i="5"/>
  <c r="M127" i="5"/>
  <c r="M122" i="5"/>
  <c r="M117" i="5"/>
  <c r="M110" i="5"/>
  <c r="M105" i="5"/>
  <c r="M100" i="5"/>
  <c r="M94" i="5"/>
  <c r="M88" i="5"/>
  <c r="M83" i="5"/>
  <c r="M77" i="5"/>
  <c r="M66" i="5"/>
  <c r="M60" i="5"/>
  <c r="M55" i="5"/>
  <c r="M49" i="5"/>
  <c r="M43" i="5"/>
  <c r="M38" i="5"/>
  <c r="M33" i="5"/>
  <c r="M26" i="5"/>
  <c r="M21" i="5"/>
  <c r="M16" i="5"/>
  <c r="C10" i="5"/>
  <c r="C15" i="5"/>
  <c r="C20" i="5"/>
  <c r="C26" i="5"/>
  <c r="C32" i="5"/>
  <c r="C37" i="5"/>
  <c r="C43" i="5"/>
  <c r="C48" i="5"/>
  <c r="C54" i="5"/>
  <c r="C60" i="5"/>
  <c r="C65" i="5"/>
  <c r="C70" i="5"/>
  <c r="C77" i="5"/>
  <c r="C82" i="5"/>
  <c r="C87" i="5"/>
  <c r="C94" i="5"/>
  <c r="C99" i="5"/>
  <c r="C104" i="5"/>
  <c r="C110" i="5"/>
  <c r="C116" i="5"/>
  <c r="C121" i="5"/>
  <c r="C127" i="5"/>
  <c r="C132" i="5"/>
  <c r="C138" i="5"/>
  <c r="C144" i="5"/>
  <c r="C149" i="5"/>
  <c r="C154" i="5"/>
  <c r="C161" i="5"/>
  <c r="C165" i="5"/>
  <c r="C169" i="5"/>
  <c r="C173" i="5"/>
  <c r="C178" i="5"/>
  <c r="C182" i="5"/>
  <c r="C186" i="5"/>
  <c r="C190" i="5"/>
  <c r="C194" i="5"/>
  <c r="C198" i="5"/>
  <c r="C202" i="5"/>
  <c r="C206" i="5"/>
  <c r="E17" i="5"/>
  <c r="E19" i="5"/>
  <c r="E21" i="5"/>
  <c r="E23" i="5"/>
  <c r="E25" i="5"/>
  <c r="E27" i="5"/>
  <c r="E9" i="5"/>
  <c r="E31" i="5"/>
  <c r="E33" i="5"/>
  <c r="E35" i="5"/>
  <c r="E37" i="5"/>
  <c r="E39" i="5"/>
  <c r="E41" i="5"/>
  <c r="E43" i="5"/>
  <c r="E45" i="5"/>
  <c r="E47" i="5"/>
  <c r="E49" i="5"/>
  <c r="E52" i="5"/>
  <c r="E54" i="5"/>
  <c r="E56" i="5"/>
  <c r="E58" i="5"/>
  <c r="E60" i="5"/>
  <c r="E62" i="5"/>
  <c r="E64" i="5"/>
  <c r="E66" i="5"/>
  <c r="E68" i="5"/>
  <c r="E70" i="5"/>
  <c r="E73" i="5"/>
  <c r="E75" i="5"/>
  <c r="E77" i="5"/>
  <c r="E79" i="5"/>
  <c r="E81" i="5"/>
  <c r="E83" i="5"/>
  <c r="E85" i="5"/>
  <c r="E87" i="5"/>
  <c r="E89" i="5"/>
  <c r="E91" i="5"/>
  <c r="E94" i="5"/>
  <c r="E96" i="5"/>
  <c r="E98" i="5"/>
  <c r="E100" i="5"/>
  <c r="E102" i="5"/>
  <c r="E104" i="5"/>
  <c r="E106" i="5"/>
  <c r="E108" i="5"/>
  <c r="E110" i="5"/>
  <c r="E112" i="5"/>
  <c r="E115" i="5"/>
  <c r="E117" i="5"/>
  <c r="E119" i="5"/>
  <c r="E121" i="5"/>
  <c r="E123" i="5"/>
  <c r="E125" i="5"/>
  <c r="E127" i="5"/>
  <c r="E129" i="5"/>
  <c r="E131" i="5"/>
  <c r="E133" i="5"/>
  <c r="E136" i="5"/>
  <c r="E138" i="5"/>
  <c r="E140" i="5"/>
  <c r="E142" i="5"/>
  <c r="E144" i="5"/>
  <c r="E146" i="5"/>
  <c r="E148" i="5"/>
  <c r="E150" i="5"/>
  <c r="E152" i="5"/>
  <c r="E154" i="5"/>
  <c r="E157" i="5"/>
  <c r="E159" i="5"/>
  <c r="E161" i="5"/>
  <c r="E163" i="5"/>
  <c r="E165" i="5"/>
  <c r="E167" i="5"/>
  <c r="E169" i="5"/>
  <c r="E171" i="5"/>
  <c r="E173" i="5"/>
  <c r="E175" i="5"/>
  <c r="E178" i="5"/>
  <c r="E180" i="5"/>
  <c r="E182" i="5"/>
  <c r="E184" i="5"/>
  <c r="E186" i="5"/>
  <c r="E188" i="5"/>
  <c r="E190" i="5"/>
  <c r="E192" i="5"/>
  <c r="E194" i="5"/>
  <c r="E196" i="5"/>
  <c r="E198" i="5"/>
  <c r="E200" i="5"/>
  <c r="E202" i="5"/>
  <c r="E204" i="5"/>
  <c r="E206" i="5"/>
  <c r="G10" i="5"/>
  <c r="H13" i="5"/>
  <c r="C204" i="5"/>
  <c r="C199" i="5"/>
  <c r="C193" i="5"/>
  <c r="C188" i="5"/>
  <c r="C183" i="5"/>
  <c r="C177" i="5"/>
  <c r="C171" i="5"/>
  <c r="C166" i="5"/>
  <c r="C159" i="5"/>
  <c r="C152" i="5"/>
  <c r="C145" i="5"/>
  <c r="C137" i="5"/>
  <c r="C129" i="5"/>
  <c r="C123" i="5"/>
  <c r="C115" i="5"/>
  <c r="C107" i="5"/>
  <c r="C100" i="5"/>
  <c r="C91" i="5"/>
  <c r="C85" i="5"/>
  <c r="C78" i="5"/>
  <c r="C69" i="5"/>
  <c r="C62" i="5"/>
  <c r="C56" i="5"/>
  <c r="C47" i="5"/>
  <c r="C40" i="5"/>
  <c r="C33" i="5"/>
  <c r="C24" i="5"/>
  <c r="C18" i="5"/>
  <c r="C11" i="5"/>
  <c r="M17" i="5"/>
  <c r="M24" i="5"/>
  <c r="M31" i="5"/>
  <c r="M39" i="5"/>
  <c r="M46" i="5"/>
  <c r="M54" i="5"/>
  <c r="M62" i="5"/>
  <c r="M68" i="5"/>
  <c r="M76" i="5"/>
  <c r="M84" i="5"/>
  <c r="M91" i="5"/>
  <c r="M98" i="5"/>
  <c r="M106" i="5"/>
  <c r="M114" i="5"/>
  <c r="M121" i="5"/>
  <c r="M129" i="5"/>
  <c r="M136" i="5"/>
  <c r="M143" i="5"/>
  <c r="M151" i="5"/>
  <c r="M159" i="5"/>
  <c r="M165" i="5"/>
  <c r="M173" i="5"/>
  <c r="M182" i="5"/>
  <c r="M189" i="5"/>
  <c r="M197" i="5"/>
  <c r="M203" i="5"/>
  <c r="I55" i="5" l="1"/>
  <c r="O55" i="5" s="1"/>
  <c r="I216" i="1"/>
  <c r="I108" i="5"/>
  <c r="O108" i="5" s="1"/>
  <c r="I49" i="5"/>
  <c r="O49" i="5" s="1"/>
  <c r="I59" i="5"/>
  <c r="O59" i="5" s="1"/>
  <c r="I36" i="5"/>
  <c r="N36" i="5" s="1"/>
  <c r="I195" i="5"/>
  <c r="N195" i="5" s="1"/>
  <c r="I23" i="5"/>
  <c r="O23" i="5" s="1"/>
  <c r="I51" i="5"/>
  <c r="N51" i="5" s="1"/>
  <c r="I148" i="5"/>
  <c r="N148" i="5" s="1"/>
  <c r="I19" i="5"/>
  <c r="O19" i="5" s="1"/>
  <c r="I180" i="5"/>
  <c r="N180" i="5" s="1"/>
  <c r="I98" i="5"/>
  <c r="O98" i="5" s="1"/>
  <c r="I81" i="5"/>
  <c r="O81" i="5" s="1"/>
  <c r="I190" i="5"/>
  <c r="O190" i="5" s="1"/>
  <c r="I37" i="5"/>
  <c r="O37" i="5" s="1"/>
  <c r="I83" i="5"/>
  <c r="N83" i="5" s="1"/>
  <c r="I105" i="5"/>
  <c r="O105" i="5" s="1"/>
  <c r="I129" i="5"/>
  <c r="O129" i="5" s="1"/>
  <c r="I206" i="5"/>
  <c r="O206" i="5" s="1"/>
  <c r="I124" i="5"/>
  <c r="N124" i="5" s="1"/>
  <c r="I160" i="5"/>
  <c r="O160" i="5" s="1"/>
  <c r="I128" i="5"/>
  <c r="N128" i="5" s="1"/>
  <c r="I164" i="5"/>
  <c r="N164" i="5" s="1"/>
  <c r="I156" i="5"/>
  <c r="O156" i="5" s="1"/>
  <c r="I135" i="5"/>
  <c r="N135" i="5" s="1"/>
  <c r="N207" i="5"/>
  <c r="N7" i="5"/>
  <c r="I141" i="5"/>
  <c r="O141" i="5" s="1"/>
  <c r="I157" i="5"/>
  <c r="O157" i="5" s="1"/>
  <c r="I47" i="5"/>
  <c r="N47" i="5" s="1"/>
  <c r="I133" i="5"/>
  <c r="O133" i="5" s="1"/>
  <c r="I154" i="5"/>
  <c r="O154" i="5" s="1"/>
  <c r="I200" i="5"/>
  <c r="N200" i="5" s="1"/>
  <c r="I27" i="5"/>
  <c r="N27" i="5" s="1"/>
  <c r="I100" i="5"/>
  <c r="O100" i="5" s="1"/>
  <c r="I73" i="5"/>
  <c r="O73" i="5" s="1"/>
  <c r="I89" i="5"/>
  <c r="O89" i="5" s="1"/>
  <c r="I204" i="5"/>
  <c r="N204" i="5" s="1"/>
  <c r="I10" i="5"/>
  <c r="N10" i="5" s="1"/>
  <c r="I191" i="5"/>
  <c r="O191" i="5" s="1"/>
  <c r="I109" i="5"/>
  <c r="O109" i="5" s="1"/>
  <c r="I132" i="5"/>
  <c r="O132" i="5" s="1"/>
  <c r="I88" i="5"/>
  <c r="N88" i="5" s="1"/>
  <c r="I167" i="5"/>
  <c r="O167" i="5" s="1"/>
  <c r="I16" i="5"/>
  <c r="O16" i="5" s="1"/>
  <c r="I96" i="5"/>
  <c r="N96" i="5" s="1"/>
  <c r="I91" i="5"/>
  <c r="O91" i="5" s="1"/>
  <c r="I173" i="5"/>
  <c r="O173" i="5" s="1"/>
  <c r="I125" i="5"/>
  <c r="O125" i="5" s="1"/>
  <c r="I152" i="5"/>
  <c r="N152" i="5" s="1"/>
  <c r="I136" i="5"/>
  <c r="O136" i="5" s="1"/>
  <c r="I56" i="5"/>
  <c r="N56" i="5" s="1"/>
  <c r="I18" i="5"/>
  <c r="N18" i="5" s="1"/>
  <c r="I61" i="5"/>
  <c r="N61" i="5" s="1"/>
  <c r="I143" i="5"/>
  <c r="N143" i="5" s="1"/>
  <c r="I78" i="5"/>
  <c r="O78" i="5" s="1"/>
  <c r="I119" i="5"/>
  <c r="N119" i="5" s="1"/>
  <c r="I184" i="5"/>
  <c r="N184" i="5" s="1"/>
  <c r="I17" i="5"/>
  <c r="O17" i="5" s="1"/>
  <c r="I120" i="5"/>
  <c r="O120" i="5" s="1"/>
  <c r="I201" i="5"/>
  <c r="O201" i="5" s="1"/>
  <c r="I177" i="5"/>
  <c r="N177" i="5" s="1"/>
  <c r="I39" i="5"/>
  <c r="O39" i="5" s="1"/>
  <c r="I117" i="5"/>
  <c r="N117" i="5" s="1"/>
  <c r="I64" i="5"/>
  <c r="O64" i="5" s="1"/>
  <c r="I130" i="5"/>
  <c r="N130" i="5" s="1"/>
  <c r="I122" i="5"/>
  <c r="O122" i="5" s="1"/>
  <c r="I114" i="5"/>
  <c r="I166" i="5"/>
  <c r="N166" i="5" s="1"/>
  <c r="I158" i="5"/>
  <c r="N158" i="5" s="1"/>
  <c r="I68" i="5"/>
  <c r="O68" i="5" s="1"/>
  <c r="I52" i="5"/>
  <c r="O52" i="5" s="1"/>
  <c r="I151" i="5"/>
  <c r="N151" i="5" s="1"/>
  <c r="I179" i="5"/>
  <c r="N179" i="5" s="1"/>
  <c r="I86" i="5"/>
  <c r="N86" i="5" s="1"/>
  <c r="I103" i="5"/>
  <c r="N103" i="5" s="1"/>
  <c r="I126" i="5"/>
  <c r="N126" i="5" s="1"/>
  <c r="I165" i="5"/>
  <c r="O165" i="5" s="1"/>
  <c r="I57" i="5"/>
  <c r="N57" i="5" s="1"/>
  <c r="I12" i="5"/>
  <c r="O12" i="5" s="1"/>
  <c r="I45" i="5"/>
  <c r="O45" i="5" s="1"/>
  <c r="I62" i="5"/>
  <c r="O62" i="5" s="1"/>
  <c r="I159" i="5"/>
  <c r="N159" i="5" s="1"/>
  <c r="I99" i="5"/>
  <c r="O99" i="5" s="1"/>
  <c r="I110" i="5"/>
  <c r="O110" i="5" s="1"/>
  <c r="I182" i="5"/>
  <c r="N182" i="5" s="1"/>
  <c r="I34" i="5"/>
  <c r="N34" i="5" s="1"/>
  <c r="I104" i="5"/>
  <c r="N104" i="5" s="1"/>
  <c r="I144" i="5"/>
  <c r="N144" i="5" s="1"/>
  <c r="I192" i="5"/>
  <c r="O192" i="5" s="1"/>
  <c r="I202" i="5"/>
  <c r="N202" i="5" s="1"/>
  <c r="I31" i="5"/>
  <c r="O31" i="5" s="1"/>
  <c r="I11" i="5"/>
  <c r="O11" i="5" s="1"/>
  <c r="I22" i="5"/>
  <c r="N22" i="5" s="1"/>
  <c r="I118" i="5"/>
  <c r="N118" i="5" s="1"/>
  <c r="I60" i="5"/>
  <c r="O60" i="5" s="1"/>
  <c r="I46" i="5"/>
  <c r="O46" i="5" s="1"/>
  <c r="I107" i="5"/>
  <c r="N107" i="5" s="1"/>
  <c r="I142" i="5"/>
  <c r="O142" i="5" s="1"/>
  <c r="I199" i="5"/>
  <c r="O199" i="5" s="1"/>
  <c r="I82" i="5"/>
  <c r="O82" i="5" s="1"/>
  <c r="I174" i="5"/>
  <c r="O174" i="5" s="1"/>
  <c r="I85" i="5"/>
  <c r="N85" i="5" s="1"/>
  <c r="I106" i="5"/>
  <c r="N106" i="5" s="1"/>
  <c r="I90" i="5"/>
  <c r="O90" i="5" s="1"/>
  <c r="I43" i="5"/>
  <c r="N43" i="5" s="1"/>
  <c r="I93" i="5"/>
  <c r="O93" i="5" s="1"/>
  <c r="I162" i="5"/>
  <c r="N162" i="5" s="1"/>
  <c r="I131" i="5"/>
  <c r="O131" i="5" s="1"/>
  <c r="I196" i="5"/>
  <c r="N196" i="5" s="1"/>
  <c r="I94" i="5"/>
  <c r="N94" i="5" s="1"/>
  <c r="I147" i="5"/>
  <c r="O147" i="5" s="1"/>
  <c r="I183" i="5"/>
  <c r="O183" i="5" s="1"/>
  <c r="I15" i="5"/>
  <c r="N15" i="5" s="1"/>
  <c r="I14" i="5"/>
  <c r="O14" i="5" s="1"/>
  <c r="I67" i="5"/>
  <c r="O67" i="5" s="1"/>
  <c r="I101" i="5"/>
  <c r="O101" i="5" s="1"/>
  <c r="I69" i="5"/>
  <c r="O69" i="5" s="1"/>
  <c r="I102" i="5"/>
  <c r="N102" i="5" s="1"/>
  <c r="I188" i="5"/>
  <c r="N188" i="5" s="1"/>
  <c r="I205" i="5"/>
  <c r="O205" i="5" s="1"/>
  <c r="I87" i="5"/>
  <c r="O87" i="5" s="1"/>
  <c r="I115" i="5"/>
  <c r="O115" i="5" s="1"/>
  <c r="I187" i="5"/>
  <c r="N187" i="5" s="1"/>
  <c r="I70" i="5"/>
  <c r="O70" i="5" s="1"/>
  <c r="I40" i="5"/>
  <c r="O40" i="5" s="1"/>
  <c r="I30" i="5"/>
  <c r="N30" i="5" s="1"/>
  <c r="I170" i="5"/>
  <c r="O170" i="5" s="1"/>
  <c r="I111" i="5"/>
  <c r="O111" i="5" s="1"/>
  <c r="I53" i="5"/>
  <c r="N53" i="5" s="1"/>
  <c r="I21" i="5"/>
  <c r="I127" i="5"/>
  <c r="N127" i="5" s="1"/>
  <c r="I24" i="5"/>
  <c r="N24" i="5" s="1"/>
  <c r="I168" i="5"/>
  <c r="O168" i="5" s="1"/>
  <c r="I146" i="5"/>
  <c r="N146" i="5" s="1"/>
  <c r="I161" i="5"/>
  <c r="N161" i="5" s="1"/>
  <c r="I112" i="5"/>
  <c r="N112" i="5" s="1"/>
  <c r="I58" i="5"/>
  <c r="O58" i="5" s="1"/>
  <c r="I84" i="5"/>
  <c r="N84" i="5" s="1"/>
  <c r="I153" i="5"/>
  <c r="O153" i="5" s="1"/>
  <c r="I121" i="5"/>
  <c r="N121" i="5" s="1"/>
  <c r="I63" i="5"/>
  <c r="O63" i="5" s="1"/>
  <c r="I150" i="5"/>
  <c r="O150" i="5" s="1"/>
  <c r="I139" i="5"/>
  <c r="N139" i="5" s="1"/>
  <c r="I186" i="5"/>
  <c r="N186" i="5" s="1"/>
  <c r="I79" i="5"/>
  <c r="O79" i="5" s="1"/>
  <c r="I145" i="5"/>
  <c r="O145" i="5" s="1"/>
  <c r="I189" i="5"/>
  <c r="N189" i="5" s="1"/>
  <c r="I80" i="5"/>
  <c r="O80" i="5" s="1"/>
  <c r="I97" i="5"/>
  <c r="I66" i="5"/>
  <c r="O66" i="5" s="1"/>
  <c r="I26" i="5"/>
  <c r="N26" i="5" s="1"/>
  <c r="I44" i="5"/>
  <c r="O44" i="5" s="1"/>
  <c r="I169" i="5"/>
  <c r="N169" i="5" s="1"/>
  <c r="I76" i="5"/>
  <c r="O76" i="5" s="1"/>
  <c r="I198" i="5"/>
  <c r="N198" i="5" s="1"/>
  <c r="I13" i="5"/>
  <c r="N13" i="5" s="1"/>
  <c r="I185" i="5"/>
  <c r="O185" i="5" s="1"/>
  <c r="I140" i="5"/>
  <c r="N140" i="5" s="1"/>
  <c r="I194" i="5"/>
  <c r="N194" i="5" s="1"/>
  <c r="I181" i="5"/>
  <c r="O181" i="5" s="1"/>
  <c r="I72" i="5"/>
  <c r="O72" i="5" s="1"/>
  <c r="I123" i="5"/>
  <c r="O123" i="5" s="1"/>
  <c r="I32" i="5"/>
  <c r="O32" i="5" s="1"/>
  <c r="I137" i="5"/>
  <c r="O137" i="5" s="1"/>
  <c r="I48" i="5"/>
  <c r="O48" i="5" s="1"/>
  <c r="I38" i="5"/>
  <c r="O38" i="5" s="1"/>
  <c r="I193" i="5"/>
  <c r="N193" i="5" s="1"/>
  <c r="I54" i="5"/>
  <c r="O54" i="5" s="1"/>
  <c r="I41" i="5"/>
  <c r="O41" i="5" s="1"/>
  <c r="I116" i="5"/>
  <c r="O116" i="5" s="1"/>
  <c r="I197" i="5"/>
  <c r="O197" i="5" s="1"/>
  <c r="I178" i="5"/>
  <c r="N178" i="5" s="1"/>
  <c r="I42" i="5"/>
  <c r="N42" i="5" s="1"/>
  <c r="I172" i="5"/>
  <c r="O172" i="5" s="1"/>
  <c r="I95" i="5"/>
  <c r="O95" i="5" s="1"/>
  <c r="I138" i="5"/>
  <c r="N138" i="5" s="1"/>
  <c r="I163" i="5"/>
  <c r="O163" i="5" s="1"/>
  <c r="I149" i="5"/>
  <c r="O149" i="5" s="1"/>
  <c r="I75" i="5"/>
  <c r="O75" i="5" s="1"/>
  <c r="I77" i="5"/>
  <c r="O77" i="5" s="1"/>
  <c r="I28" i="5"/>
  <c r="I9" i="5"/>
  <c r="N9" i="5" s="1"/>
  <c r="I65" i="5"/>
  <c r="I35" i="5"/>
  <c r="I25" i="5"/>
  <c r="I175" i="5"/>
  <c r="I20" i="5"/>
  <c r="N20" i="5" s="1"/>
  <c r="I171" i="5"/>
  <c r="I33" i="5"/>
  <c r="I203" i="5"/>
  <c r="N74" i="5"/>
  <c r="O74" i="5"/>
  <c r="E212" i="5"/>
  <c r="E215" i="5"/>
  <c r="G213" i="5"/>
  <c r="H213" i="5" s="1"/>
  <c r="I214" i="5"/>
  <c r="G215" i="5"/>
  <c r="H215" i="5" s="1"/>
  <c r="G212" i="5"/>
  <c r="E214" i="5"/>
  <c r="I212" i="5"/>
  <c r="G214" i="5"/>
  <c r="H214" i="5" s="1"/>
  <c r="I213" i="5"/>
  <c r="J213" i="5" s="1"/>
  <c r="E213" i="5"/>
  <c r="I215" i="5"/>
  <c r="J215" i="5" s="1"/>
  <c r="G222" i="5"/>
  <c r="G221" i="5"/>
  <c r="E222" i="5"/>
  <c r="E221" i="5"/>
  <c r="I222" i="5"/>
  <c r="I221" i="5"/>
  <c r="N55" i="5" l="1"/>
  <c r="N108" i="5"/>
  <c r="N49" i="5"/>
  <c r="N59" i="5"/>
  <c r="N23" i="5"/>
  <c r="O36" i="5"/>
  <c r="O195" i="5"/>
  <c r="N19" i="5"/>
  <c r="O83" i="5"/>
  <c r="O51" i="5"/>
  <c r="O180" i="5"/>
  <c r="O148" i="5"/>
  <c r="N105" i="5"/>
  <c r="N81" i="5"/>
  <c r="N98" i="5"/>
  <c r="N129" i="5"/>
  <c r="N37" i="5"/>
  <c r="N190" i="5"/>
  <c r="N206" i="5"/>
  <c r="O124" i="5"/>
  <c r="N156" i="5"/>
  <c r="N160" i="5"/>
  <c r="O135" i="5"/>
  <c r="O128" i="5"/>
  <c r="O164" i="5"/>
  <c r="N114" i="5"/>
  <c r="I113" i="5"/>
  <c r="O113" i="5" s="1"/>
  <c r="F214" i="5"/>
  <c r="N141" i="5"/>
  <c r="N157" i="5"/>
  <c r="N192" i="5"/>
  <c r="N154" i="5"/>
  <c r="O47" i="5"/>
  <c r="O130" i="5"/>
  <c r="N133" i="5"/>
  <c r="O158" i="5"/>
  <c r="O88" i="5"/>
  <c r="N122" i="5"/>
  <c r="N168" i="5"/>
  <c r="O118" i="5"/>
  <c r="N39" i="5"/>
  <c r="O15" i="5"/>
  <c r="O159" i="5"/>
  <c r="O204" i="5"/>
  <c r="O196" i="5"/>
  <c r="O107" i="5"/>
  <c r="O27" i="5"/>
  <c r="O179" i="5"/>
  <c r="O200" i="5"/>
  <c r="N174" i="5"/>
  <c r="O22" i="5"/>
  <c r="O177" i="5"/>
  <c r="O56" i="5"/>
  <c r="N68" i="5"/>
  <c r="N100" i="5"/>
  <c r="N191" i="5"/>
  <c r="N173" i="5"/>
  <c r="O104" i="5"/>
  <c r="O18" i="5"/>
  <c r="N172" i="5"/>
  <c r="O114" i="5"/>
  <c r="N12" i="5"/>
  <c r="N89" i="5"/>
  <c r="N73" i="5"/>
  <c r="N109" i="5"/>
  <c r="N78" i="5"/>
  <c r="N120" i="5"/>
  <c r="O103" i="5"/>
  <c r="N64" i="5"/>
  <c r="N167" i="5"/>
  <c r="N16" i="5"/>
  <c r="N136" i="5"/>
  <c r="N17" i="5"/>
  <c r="O34" i="5"/>
  <c r="O86" i="5"/>
  <c r="O10" i="5"/>
  <c r="N14" i="5"/>
  <c r="O143" i="5"/>
  <c r="N132" i="5"/>
  <c r="O61" i="5"/>
  <c r="N62" i="5"/>
  <c r="O182" i="5"/>
  <c r="O184" i="5"/>
  <c r="N91" i="5"/>
  <c r="N181" i="5"/>
  <c r="O193" i="5"/>
  <c r="N44" i="5"/>
  <c r="N165" i="5"/>
  <c r="O57" i="5"/>
  <c r="O96" i="5"/>
  <c r="O152" i="5"/>
  <c r="N58" i="5"/>
  <c r="N82" i="5"/>
  <c r="N201" i="5"/>
  <c r="O151" i="5"/>
  <c r="O24" i="5"/>
  <c r="O126" i="5"/>
  <c r="N46" i="5"/>
  <c r="N125" i="5"/>
  <c r="O119" i="5"/>
  <c r="N80" i="5"/>
  <c r="N11" i="5"/>
  <c r="O117" i="5"/>
  <c r="N131" i="5"/>
  <c r="N110" i="5"/>
  <c r="N197" i="5"/>
  <c r="N111" i="5"/>
  <c r="O189" i="5"/>
  <c r="N101" i="5"/>
  <c r="N31" i="5"/>
  <c r="N90" i="5"/>
  <c r="N99" i="5"/>
  <c r="O166" i="5"/>
  <c r="O13" i="5"/>
  <c r="O42" i="5"/>
  <c r="O144" i="5"/>
  <c r="O112" i="5"/>
  <c r="N52" i="5"/>
  <c r="N45" i="5"/>
  <c r="O202" i="5"/>
  <c r="N67" i="5"/>
  <c r="O162" i="5"/>
  <c r="O194" i="5"/>
  <c r="N70" i="5"/>
  <c r="N93" i="5"/>
  <c r="O26" i="5"/>
  <c r="N116" i="5"/>
  <c r="N149" i="5"/>
  <c r="O85" i="5"/>
  <c r="N153" i="5"/>
  <c r="N170" i="5"/>
  <c r="N199" i="5"/>
  <c r="N95" i="5"/>
  <c r="N38" i="5"/>
  <c r="O106" i="5"/>
  <c r="N123" i="5"/>
  <c r="O140" i="5"/>
  <c r="N142" i="5"/>
  <c r="N77" i="5"/>
  <c r="O139" i="5"/>
  <c r="O161" i="5"/>
  <c r="O102" i="5"/>
  <c r="N60" i="5"/>
  <c r="O94" i="5"/>
  <c r="O186" i="5"/>
  <c r="N32" i="5"/>
  <c r="O43" i="5"/>
  <c r="O178" i="5"/>
  <c r="O121" i="5"/>
  <c r="N115" i="5"/>
  <c r="N41" i="5"/>
  <c r="N145" i="5"/>
  <c r="O84" i="5"/>
  <c r="N76" i="5"/>
  <c r="O30" i="5"/>
  <c r="O188" i="5"/>
  <c r="N75" i="5"/>
  <c r="N150" i="5"/>
  <c r="N183" i="5"/>
  <c r="N63" i="5"/>
  <c r="N66" i="5"/>
  <c r="N185" i="5"/>
  <c r="O53" i="5"/>
  <c r="N147" i="5"/>
  <c r="O187" i="5"/>
  <c r="N205" i="5"/>
  <c r="O9" i="5"/>
  <c r="N69" i="5"/>
  <c r="I71" i="5"/>
  <c r="O71" i="5" s="1"/>
  <c r="N48" i="5"/>
  <c r="I176" i="5"/>
  <c r="O176" i="5" s="1"/>
  <c r="I8" i="5"/>
  <c r="O198" i="5"/>
  <c r="O146" i="5"/>
  <c r="I134" i="5"/>
  <c r="O134" i="5" s="1"/>
  <c r="I92" i="5"/>
  <c r="O92" i="5" s="1"/>
  <c r="N87" i="5"/>
  <c r="O127" i="5"/>
  <c r="O138" i="5"/>
  <c r="N137" i="5"/>
  <c r="N72" i="5"/>
  <c r="N97" i="5"/>
  <c r="O97" i="5"/>
  <c r="N54" i="5"/>
  <c r="N40" i="5"/>
  <c r="O169" i="5"/>
  <c r="O21" i="5"/>
  <c r="N21" i="5"/>
  <c r="N79" i="5"/>
  <c r="I29" i="5"/>
  <c r="O29" i="5" s="1"/>
  <c r="N163" i="5"/>
  <c r="I155" i="5"/>
  <c r="O155" i="5" s="1"/>
  <c r="O65" i="5"/>
  <c r="N65" i="5"/>
  <c r="N175" i="5"/>
  <c r="O175" i="5"/>
  <c r="O20" i="5"/>
  <c r="I50" i="5"/>
  <c r="O50" i="5" s="1"/>
  <c r="O33" i="5"/>
  <c r="N33" i="5"/>
  <c r="N171" i="5"/>
  <c r="O171" i="5"/>
  <c r="O35" i="5"/>
  <c r="N35" i="5"/>
  <c r="O28" i="5"/>
  <c r="N28" i="5"/>
  <c r="O203" i="5"/>
  <c r="N203" i="5"/>
  <c r="O25" i="5"/>
  <c r="N25" i="5"/>
  <c r="G223" i="5"/>
  <c r="H222" i="5" s="1"/>
  <c r="G216" i="5"/>
  <c r="H212" i="5"/>
  <c r="F212" i="5"/>
  <c r="E216" i="5"/>
  <c r="K222" i="5"/>
  <c r="F213" i="5"/>
  <c r="K213" i="5"/>
  <c r="K221" i="5"/>
  <c r="I223" i="5"/>
  <c r="J221" i="5" s="1"/>
  <c r="K215" i="5"/>
  <c r="F215" i="5"/>
  <c r="E223" i="5"/>
  <c r="K212" i="5"/>
  <c r="I216" i="5"/>
  <c r="J212" i="5"/>
  <c r="K214" i="5"/>
  <c r="J214" i="5"/>
  <c r="O8" i="5" l="1"/>
  <c r="I7" i="5"/>
  <c r="I207" i="5" s="1"/>
  <c r="H221" i="5"/>
  <c r="H223" i="5" s="1"/>
  <c r="K216" i="5"/>
  <c r="H216" i="5" s="1"/>
  <c r="F221" i="5"/>
  <c r="F222" i="5"/>
  <c r="J222" i="5"/>
  <c r="J223" i="5" s="1"/>
  <c r="K223" i="5"/>
  <c r="O7" i="5" l="1"/>
  <c r="O207" i="5"/>
  <c r="F223" i="5"/>
  <c r="F216" i="5"/>
  <c r="J216" i="5"/>
</calcChain>
</file>

<file path=xl/comments1.xml><?xml version="1.0" encoding="utf-8"?>
<comments xmlns="http://schemas.openxmlformats.org/spreadsheetml/2006/main">
  <authors>
    <author>Автор</author>
  </authors>
  <commentLis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столбцы "единица измерения", "кол-во единиц", заполняются в случае, если возможно детализировать подобным образом расчет по статье, если нельзя - то данные сразу вносятся в столбец "Стоимость / оплата за единицу"</t>
        </r>
      </text>
    </comment>
    <comment ref="J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204"/>
          </rPr>
          <t xml:space="preserve">
Почему оплата труда специалистов, которые ведут вебинары разделена на несколько категорий? И сумма оплаты разная. С чем это связано? </t>
        </r>
      </text>
    </comment>
    <comment ref="J13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 чем заключается функционал директора по проекту? </t>
        </r>
      </text>
    </comment>
  </commentList>
</comments>
</file>

<file path=xl/sharedStrings.xml><?xml version="1.0" encoding="utf-8"?>
<sst xmlns="http://schemas.openxmlformats.org/spreadsheetml/2006/main" count="177" uniqueCount="85">
  <si>
    <t>Запрашиваемые средства</t>
  </si>
  <si>
    <t>ВСЕГО:</t>
  </si>
  <si>
    <t xml:space="preserve">1. Реализация практики </t>
  </si>
  <si>
    <t>ВСЕГО</t>
  </si>
  <si>
    <t>2. Распространение и внедрение практики</t>
  </si>
  <si>
    <t>Софинансирование (из собственных ресурсов)</t>
  </si>
  <si>
    <t>Софинансирование (средства организаций-партнеров)</t>
  </si>
  <si>
    <t>%</t>
  </si>
  <si>
    <t>Дополнительные комментарии / обоснование</t>
  </si>
  <si>
    <t>БЮДЖЕТ РАСХОДОВ</t>
  </si>
  <si>
    <t>4. Иные расходы</t>
  </si>
  <si>
    <t>3. Мониторинг и оценка</t>
  </si>
  <si>
    <t>не более 10% от запрашиваемых средств</t>
  </si>
  <si>
    <t>единица измерения</t>
  </si>
  <si>
    <t>нераспределенный остаток</t>
  </si>
  <si>
    <t>Программные</t>
  </si>
  <si>
    <t>Административные</t>
  </si>
  <si>
    <t>Кол-во единиц</t>
  </si>
  <si>
    <t>Стоимость / оплата за единицу</t>
  </si>
  <si>
    <t>расходы, которые невозможно отнести к первым трем либо сложно отнести только к одному из вышеперечисленных</t>
  </si>
  <si>
    <r>
      <t>ВСЕГО по блокам:</t>
    </r>
    <r>
      <rPr>
        <sz val="12"/>
        <color theme="9" tint="-0.499984740745262"/>
        <rFont val="Arial"/>
        <family val="2"/>
        <charset val="204"/>
      </rPr>
      <t/>
    </r>
  </si>
  <si>
    <t xml:space="preserve"> суммы по столбцам должны соответствовать указанным в строке ВСЕГО бюджета расходов = 100%</t>
  </si>
  <si>
    <t>Примечания</t>
  </si>
  <si>
    <t>суммы и % в аналитических таблицах заполняются автоматически</t>
  </si>
  <si>
    <t>ГРУППА СТАТЕЙ РАСХОДОВ</t>
  </si>
  <si>
    <t>ВИДЫ РАСХОДОВ</t>
  </si>
  <si>
    <t>ГРУППЫ СТАТЕЙ РАСХОДОВ</t>
  </si>
  <si>
    <t xml:space="preserve">2. Материальные затраты </t>
  </si>
  <si>
    <t>3. Услуги, работы</t>
  </si>
  <si>
    <t>4. Аренда помещений</t>
  </si>
  <si>
    <t>5. Транспортные и прочие расходы на поездки</t>
  </si>
  <si>
    <t>6. Связь, почтовые и курьерские услуги</t>
  </si>
  <si>
    <t>1. Оплата труда</t>
  </si>
  <si>
    <t>Вид расходов</t>
  </si>
  <si>
    <t>2. Материальные затраты (оборудование, расходные материалы, канцелярия, продукты и т д)</t>
  </si>
  <si>
    <t>7. Иное</t>
  </si>
  <si>
    <t>Блок проекта</t>
  </si>
  <si>
    <t>1.1. Оплата труда штатных сотрудников, включая НДФЛ и страховые взносы</t>
  </si>
  <si>
    <t>1. 2. Оплата труда привлеченных специалистов, включая НДФЛ и страховые взносы</t>
  </si>
  <si>
    <t>1. 3. Оплата труда административно-управленческого персонала, включая НДФЛ и страховые взносы</t>
  </si>
  <si>
    <t>ГРУППЫ СТАТЕЙ РАСХОДОВ (кратко)</t>
  </si>
  <si>
    <t>1.1. ФОТ штатных сотрудников</t>
  </si>
  <si>
    <t>5. Расходы на поездки</t>
  </si>
  <si>
    <t>6. Связь/пересылка</t>
  </si>
  <si>
    <t>Статьи расходов</t>
  </si>
  <si>
    <t>Единица измерения</t>
  </si>
  <si>
    <t>Выбрать из списка. Заполнение обязательно</t>
  </si>
  <si>
    <t>Если можно детализировать</t>
  </si>
  <si>
    <t>Только числовые значения</t>
  </si>
  <si>
    <t>Заполняется автоматически</t>
  </si>
  <si>
    <t>Распределение бюджета по основным блокам</t>
  </si>
  <si>
    <r>
      <t>ВСЕГО:</t>
    </r>
    <r>
      <rPr>
        <sz val="12"/>
        <rFont val="Arial"/>
        <family val="2"/>
        <charset val="204"/>
      </rPr>
      <t xml:space="preserve"> </t>
    </r>
  </si>
  <si>
    <t>Столбец1</t>
  </si>
  <si>
    <t>Если можно детализировать. Только числовые значения.</t>
  </si>
  <si>
    <t>Гражданско-правовые договора на оказание услуг</t>
  </si>
  <si>
    <t>Оборудование, расходные материалы, канцелярия, продукты для кофе-брейков и т д</t>
  </si>
  <si>
    <t>1.2. ФОТ привлеченных специалистов</t>
  </si>
  <si>
    <t>1.3. ФОТ АУП</t>
  </si>
  <si>
    <t>ПРИМЕЧАНИЯ</t>
  </si>
  <si>
    <r>
      <t xml:space="preserve">Должен быть </t>
    </r>
    <r>
      <rPr>
        <b/>
        <i/>
        <sz val="11"/>
        <rFont val="Arial"/>
        <family val="2"/>
        <charset val="204"/>
      </rPr>
      <t xml:space="preserve">трудовой договор </t>
    </r>
    <r>
      <rPr>
        <sz val="11"/>
        <rFont val="Arial"/>
        <family val="2"/>
        <charset val="204"/>
      </rPr>
      <t>ИЛИ</t>
    </r>
    <r>
      <rPr>
        <b/>
        <i/>
        <sz val="11"/>
        <rFont val="Arial"/>
        <family val="2"/>
        <charset val="204"/>
      </rPr>
      <t xml:space="preserve"> доп.соглашение на участие штатного сотрудника</t>
    </r>
    <r>
      <rPr>
        <sz val="11"/>
        <rFont val="Arial"/>
        <family val="2"/>
        <charset val="204"/>
      </rPr>
      <t xml:space="preserve"> о работе на данном проекте с указанием, оплаты труда по проекту ИЛИ </t>
    </r>
    <r>
      <rPr>
        <b/>
        <i/>
        <sz val="11"/>
        <rFont val="Arial"/>
        <family val="2"/>
        <charset val="204"/>
      </rPr>
      <t>гражданско-правовые договора</t>
    </r>
    <r>
      <rPr>
        <sz val="11"/>
        <rFont val="Arial"/>
        <family val="2"/>
        <charset val="204"/>
      </rPr>
      <t xml:space="preserve"> на оказание услуг с сотрудниками</t>
    </r>
  </si>
  <si>
    <t>Выбрать из списка вручную. Заполнение обязательно</t>
  </si>
  <si>
    <t>БЛОК ПРОЕКТА</t>
  </si>
  <si>
    <t>Заполняется пользователем вручную</t>
  </si>
  <si>
    <r>
      <t xml:space="preserve">Выбрать из списка вручную. </t>
    </r>
    <r>
      <rPr>
        <b/>
        <i/>
        <sz val="10"/>
        <rFont val="Arial"/>
        <family val="2"/>
        <charset val="204"/>
      </rPr>
      <t>Заполнение обязательно</t>
    </r>
  </si>
  <si>
    <t>НАИМЕНОВАНИЕ ВИДА ДЕЯТЕЛЬНОСТИ ПО ПРОЕКТУ / СТАТЬИ РАСХОДОВ</t>
  </si>
  <si>
    <t>ПЛАНИРУЕМЫЕ ВИДЫ ДЕЯТЕЛЬНОСТИ ПО ПРОЕКТУ</t>
  </si>
  <si>
    <r>
      <t xml:space="preserve">Только числовые значения. </t>
    </r>
    <r>
      <rPr>
        <b/>
        <i/>
        <sz val="10"/>
        <rFont val="Arial"/>
        <family val="2"/>
        <charset val="204"/>
      </rPr>
      <t>Детализировать в комментариях</t>
    </r>
  </si>
  <si>
    <t>Автоматически извлекается из таблицы "Виды деятельности"</t>
  </si>
  <si>
    <t>Распределение бюджета по видам расходов</t>
  </si>
  <si>
    <t>Серые поля  заполнять не надо</t>
  </si>
  <si>
    <t>Стоимость / оплата за единицу, тыс. руб.</t>
  </si>
  <si>
    <t>ВСЕГО, тыс. руб.</t>
  </si>
  <si>
    <t>В т.ч. запрашиваемые средства, тыс. руб.</t>
  </si>
  <si>
    <r>
      <t xml:space="preserve">В том числе софинансирование </t>
    </r>
    <r>
      <rPr>
        <b/>
        <i/>
        <sz val="12"/>
        <color theme="0"/>
        <rFont val="Arial"/>
        <family val="2"/>
        <charset val="204"/>
      </rPr>
      <t>(из собственных ресурсов)</t>
    </r>
    <r>
      <rPr>
        <b/>
        <sz val="12"/>
        <color theme="0"/>
        <rFont val="Arial"/>
        <family val="2"/>
        <charset val="204"/>
      </rPr>
      <t>, тыс. руб.</t>
    </r>
  </si>
  <si>
    <r>
      <t xml:space="preserve">В том числе софинансирование </t>
    </r>
    <r>
      <rPr>
        <b/>
        <i/>
        <sz val="12"/>
        <color theme="0"/>
        <rFont val="Arial"/>
        <family val="2"/>
        <charset val="204"/>
      </rPr>
      <t>(средства партнеров)</t>
    </r>
    <r>
      <rPr>
        <b/>
        <sz val="12"/>
        <color theme="0"/>
        <rFont val="Arial"/>
        <family val="2"/>
        <charset val="204"/>
      </rPr>
      <t>, тыс. руб.</t>
    </r>
  </si>
  <si>
    <r>
      <t xml:space="preserve">Проверка </t>
    </r>
    <r>
      <rPr>
        <i/>
        <sz val="12"/>
        <color theme="0"/>
        <rFont val="Arial"/>
        <family val="2"/>
        <charset val="204"/>
      </rPr>
      <t>(сумма по всем источникам = ВСЕГО, тыс. руб.)</t>
    </r>
  </si>
  <si>
    <t>(тыс. руб.)</t>
  </si>
  <si>
    <t xml:space="preserve"> (тыс. руб.)</t>
  </si>
  <si>
    <t>Комментарии - обязательно, можно сразу отметить источник средств (запрашиваемые/софинансирование)</t>
  </si>
  <si>
    <t>Заполняется автоматически. Коррективы при необходимости вносятся в таблицу "Виды деятельности" по соответствующей статье</t>
  </si>
  <si>
    <t>Обоснование статьи расхода</t>
  </si>
  <si>
    <r>
      <t xml:space="preserve">&lt;-- значение </t>
    </r>
    <r>
      <rPr>
        <i/>
        <sz val="12"/>
        <color theme="0" tint="-0.499984740745262"/>
        <rFont val="Arial"/>
        <family val="2"/>
        <charset val="204"/>
      </rPr>
      <t>ВСЕГО по блокам</t>
    </r>
    <r>
      <rPr>
        <sz val="12"/>
        <color theme="0" tint="-0.499984740745262"/>
        <rFont val="Arial"/>
        <family val="2"/>
        <charset val="204"/>
      </rPr>
      <t xml:space="preserve"> должно совпадать с итоговым значением колонки </t>
    </r>
    <r>
      <rPr>
        <i/>
        <sz val="12"/>
        <color theme="0" tint="-0.499984740745262"/>
        <rFont val="Arial"/>
        <family val="2"/>
        <charset val="204"/>
      </rPr>
      <t>ВСЕГО, тыс. руб</t>
    </r>
    <r>
      <rPr>
        <sz val="12"/>
        <color theme="0" tint="-0.499984740745262"/>
        <rFont val="Arial"/>
        <family val="2"/>
        <charset val="204"/>
      </rPr>
      <t xml:space="preserve"> в таблице</t>
    </r>
  </si>
  <si>
    <t>&lt;-- итоговое значение "Всего, тыс. руб" в этой таблице должно совпадать с итоговым значением "Всего, тыс. руб" бюджета проекта</t>
  </si>
  <si>
    <t>НАИМЕНОВАНИЕ ОРГАНИЗАЦИИ (УКАЖИТЕ)</t>
  </si>
  <si>
    <t xml:space="preserve">Основные статьи расходов на первый год реализации проекта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</si>
</sst>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р_."/>
    <numFmt numFmtId="167" formatCode="#,##0.0?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1"/>
      <color rgb="FF00B0F0"/>
      <name val="Arial"/>
      <family val="2"/>
      <charset val="204"/>
    </font>
    <font>
      <i/>
      <sz val="11"/>
      <name val="Arial"/>
      <family val="2"/>
      <charset val="204"/>
    </font>
    <font>
      <i/>
      <sz val="11"/>
      <color rgb="FFC00000"/>
      <name val="Arial"/>
      <family val="2"/>
      <charset val="204"/>
    </font>
    <font>
      <b/>
      <i/>
      <sz val="11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2"/>
      <color theme="9" tint="-0.499984740745262"/>
      <name val="Arial"/>
      <family val="2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9" tint="-0.499984740745262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Arial"/>
      <family val="2"/>
      <charset val="204"/>
    </font>
    <font>
      <b/>
      <sz val="18"/>
      <color rgb="FFFF0000"/>
      <name val="Arial"/>
      <family val="2"/>
      <charset val="204"/>
    </font>
    <font>
      <i/>
      <sz val="11"/>
      <color theme="3"/>
      <name val="Arial"/>
      <family val="2"/>
      <charset val="204"/>
    </font>
    <font>
      <b/>
      <sz val="12"/>
      <color theme="3"/>
      <name val="Arial"/>
      <family val="2"/>
      <charset val="204"/>
    </font>
    <font>
      <b/>
      <i/>
      <sz val="12"/>
      <color theme="0"/>
      <name val="Arial"/>
      <family val="2"/>
      <charset val="204"/>
    </font>
    <font>
      <i/>
      <sz val="10"/>
      <color theme="0"/>
      <name val="Arial"/>
      <family val="2"/>
      <charset val="204"/>
    </font>
    <font>
      <b/>
      <sz val="12"/>
      <color theme="8" tint="-0.499984740745262"/>
      <name val="Arial"/>
      <family val="2"/>
      <charset val="204"/>
    </font>
    <font>
      <i/>
      <sz val="12"/>
      <name val="Arial"/>
      <family val="2"/>
      <charset val="204"/>
    </font>
    <font>
      <b/>
      <sz val="12"/>
      <color theme="8" tint="-0.249977111117893"/>
      <name val="Arial"/>
      <family val="2"/>
      <charset val="204"/>
    </font>
    <font>
      <b/>
      <i/>
      <sz val="12"/>
      <color theme="8" tint="-0.249977111117893"/>
      <name val="Arial"/>
      <family val="2"/>
      <charset val="204"/>
    </font>
    <font>
      <i/>
      <sz val="10"/>
      <color theme="8" tint="-0.249977111117893"/>
      <name val="Arial"/>
      <family val="2"/>
      <charset val="204"/>
    </font>
    <font>
      <b/>
      <sz val="11"/>
      <color theme="0"/>
      <name val="Arial"/>
      <family val="2"/>
      <charset val="204"/>
    </font>
    <font>
      <b/>
      <sz val="14"/>
      <color theme="3"/>
      <name val="Arial"/>
      <family val="2"/>
      <charset val="204"/>
    </font>
    <font>
      <i/>
      <sz val="11"/>
      <color theme="0"/>
      <name val="Arial"/>
      <family val="2"/>
      <charset val="204"/>
    </font>
    <font>
      <sz val="12"/>
      <color theme="0" tint="-0.499984740745262"/>
      <name val="Arial"/>
      <family val="2"/>
      <charset val="204"/>
    </font>
    <font>
      <i/>
      <sz val="12"/>
      <color theme="0" tint="-0.499984740745262"/>
      <name val="Arial"/>
      <family val="2"/>
      <charset val="204"/>
    </font>
    <font>
      <sz val="12"/>
      <name val="Arial"/>
      <family val="2"/>
      <charset val="204"/>
    </font>
    <font>
      <sz val="14"/>
      <color indexed="81"/>
      <name val="Tahoma"/>
      <family val="2"/>
      <charset val="204"/>
    </font>
    <font>
      <i/>
      <sz val="12"/>
      <color theme="0"/>
      <name val="Arial"/>
      <family val="2"/>
      <charset val="204"/>
    </font>
    <font>
      <b/>
      <sz val="18"/>
      <color theme="4" tint="-0.249977111117893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9" tint="-0.499984740745262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i/>
      <sz val="11"/>
      <color theme="0" tint="-0.499984740745262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color indexed="49"/>
      <name val="Arial"/>
      <family val="2"/>
      <charset val="204"/>
    </font>
    <font>
      <i/>
      <sz val="11"/>
      <name val="Arial"/>
    </font>
    <font>
      <sz val="9"/>
      <color indexed="81"/>
      <name val="Tahoma"/>
      <charset val="204"/>
    </font>
    <font>
      <i/>
      <sz val="11"/>
      <color rgb="FF000000"/>
      <name val="Arial"/>
      <family val="2"/>
      <charset val="204"/>
    </font>
    <font>
      <b/>
      <i/>
      <sz val="11"/>
      <color rgb="FFC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8"/>
      </left>
      <right/>
      <top/>
      <bottom style="double">
        <color theme="8" tint="-0.499984740745262"/>
      </bottom>
      <diagonal/>
    </border>
    <border>
      <left style="thin">
        <color theme="8"/>
      </left>
      <right style="thin">
        <color theme="8"/>
      </right>
      <top/>
      <bottom style="double">
        <color theme="8" tint="-0.499984740745262"/>
      </bottom>
      <diagonal/>
    </border>
    <border>
      <left style="thin">
        <color theme="8"/>
      </left>
      <right/>
      <top/>
      <bottom/>
      <diagonal/>
    </border>
    <border>
      <left style="thin">
        <color theme="8"/>
      </left>
      <right/>
      <top style="medium">
        <color theme="8"/>
      </top>
      <bottom/>
      <diagonal/>
    </border>
    <border>
      <left/>
      <right/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/>
      <bottom style="double">
        <color theme="8" tint="-0.249977111117893"/>
      </bottom>
      <diagonal/>
    </border>
    <border>
      <left style="thin">
        <color theme="8"/>
      </left>
      <right style="double">
        <color theme="8" tint="-0.249977111117893"/>
      </right>
      <top style="thin">
        <color theme="8"/>
      </top>
      <bottom style="thin">
        <color theme="8"/>
      </bottom>
      <diagonal/>
    </border>
    <border>
      <left/>
      <right style="double">
        <color theme="8" tint="-0.249977111117893"/>
      </right>
      <top/>
      <bottom/>
      <diagonal/>
    </border>
    <border>
      <left/>
      <right style="thin">
        <color theme="8"/>
      </right>
      <top/>
      <bottom style="double">
        <color theme="8" tint="-0.499984740745262"/>
      </bottom>
      <diagonal/>
    </border>
    <border>
      <left style="thin">
        <color theme="8"/>
      </left>
      <right style="double">
        <color theme="8" tint="-0.249977111117893"/>
      </right>
      <top/>
      <bottom style="double">
        <color theme="8" tint="-0.499984740745262"/>
      </bottom>
      <diagonal/>
    </border>
    <border>
      <left style="double">
        <color theme="8" tint="-0.249977111117893"/>
      </left>
      <right style="double">
        <color theme="8" tint="-0.249977111117893"/>
      </right>
      <top/>
      <bottom style="double">
        <color theme="8" tint="-0.499984740745262"/>
      </bottom>
      <diagonal/>
    </border>
    <border>
      <left style="double">
        <color theme="8" tint="-0.249977111117893"/>
      </left>
      <right style="double">
        <color theme="8" tint="-0.249977111117893"/>
      </right>
      <top/>
      <bottom style="thin">
        <color theme="8"/>
      </bottom>
      <diagonal/>
    </border>
    <border>
      <left/>
      <right style="double">
        <color theme="8" tint="-0.249977111117893"/>
      </right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double">
        <color theme="8" tint="-0.249977111117893"/>
      </right>
      <top/>
      <bottom style="thin">
        <color theme="8"/>
      </bottom>
      <diagonal/>
    </border>
    <border>
      <left style="double">
        <color theme="8" tint="-0.249977111117893"/>
      </left>
      <right style="double">
        <color theme="8" tint="-0.249977111117893"/>
      </right>
      <top style="thin">
        <color theme="8"/>
      </top>
      <bottom style="thin">
        <color theme="8"/>
      </bottom>
      <diagonal/>
    </border>
    <border>
      <left/>
      <right style="double">
        <color theme="8" tint="-0.249977111117893"/>
      </right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/>
      <right style="double">
        <color theme="8" tint="-0.249977111117893"/>
      </right>
      <top style="thin">
        <color theme="8"/>
      </top>
      <bottom style="double">
        <color theme="8" tint="-0.249977111117893"/>
      </bottom>
      <diagonal/>
    </border>
    <border>
      <left/>
      <right style="thin">
        <color theme="8"/>
      </right>
      <top style="thin">
        <color theme="8"/>
      </top>
      <bottom style="double">
        <color theme="8" tint="-0.249977111117893"/>
      </bottom>
      <diagonal/>
    </border>
    <border>
      <left style="thin">
        <color theme="8"/>
      </left>
      <right style="double">
        <color theme="8" tint="-0.249977111117893"/>
      </right>
      <top style="thin">
        <color theme="8"/>
      </top>
      <bottom style="double">
        <color theme="8" tint="-0.249977111117893"/>
      </bottom>
      <diagonal/>
    </border>
    <border>
      <left style="double">
        <color theme="8" tint="-0.249977111117893"/>
      </left>
      <right style="double">
        <color theme="8" tint="-0.249977111117893"/>
      </right>
      <top style="thin">
        <color theme="8"/>
      </top>
      <bottom style="double">
        <color theme="8" tint="-0.249977111117893"/>
      </bottom>
      <diagonal/>
    </border>
    <border>
      <left style="double">
        <color theme="8" tint="-0.249977111117893"/>
      </left>
      <right style="double">
        <color theme="8" tint="-0.249977111117893"/>
      </right>
      <top style="double">
        <color theme="8" tint="-0.249977111117893"/>
      </top>
      <bottom style="double">
        <color theme="8" tint="-0.249977111117893"/>
      </bottom>
      <diagonal/>
    </border>
    <border>
      <left/>
      <right style="thin">
        <color theme="8"/>
      </right>
      <top style="double">
        <color theme="8" tint="-0.249977111117893"/>
      </top>
      <bottom style="double">
        <color theme="8" tint="-0.249977111117893"/>
      </bottom>
      <diagonal/>
    </border>
    <border>
      <left style="thin">
        <color theme="8"/>
      </left>
      <right style="double">
        <color theme="8" tint="-0.249977111117893"/>
      </right>
      <top style="double">
        <color theme="8" tint="-0.249977111117893"/>
      </top>
      <bottom style="double">
        <color theme="8" tint="-0.249977111117893"/>
      </bottom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 style="thin">
        <color indexed="64"/>
      </right>
      <top/>
      <bottom/>
      <diagonal/>
    </border>
    <border>
      <left style="thin">
        <color theme="8"/>
      </left>
      <right style="thin">
        <color indexed="64"/>
      </right>
      <top/>
      <bottom/>
      <diagonal/>
    </border>
    <border>
      <left style="thin">
        <color theme="8"/>
      </left>
      <right style="thin">
        <color indexed="64"/>
      </right>
      <top style="thin">
        <color theme="8"/>
      </top>
      <bottom/>
      <diagonal/>
    </border>
    <border>
      <left style="thin">
        <color theme="8"/>
      </left>
      <right style="thin">
        <color indexed="64"/>
      </right>
      <top style="thin">
        <color theme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8"/>
      </top>
      <bottom style="thin">
        <color indexed="64"/>
      </bottom>
      <diagonal/>
    </border>
    <border>
      <left/>
      <right style="double">
        <color theme="8" tint="-0.249977111117893"/>
      </right>
      <top/>
      <bottom style="double">
        <color theme="8" tint="-0.499984740745262"/>
      </bottom>
      <diagonal/>
    </border>
    <border>
      <left style="thin">
        <color theme="8"/>
      </left>
      <right style="double">
        <color theme="8" tint="-0.249977111117893"/>
      </right>
      <top/>
      <bottom/>
      <diagonal/>
    </border>
    <border>
      <left style="thin">
        <color theme="8"/>
      </left>
      <right style="double">
        <color theme="8" tint="-0.249977111117893"/>
      </right>
      <top style="thin">
        <color theme="8"/>
      </top>
      <bottom/>
      <diagonal/>
    </border>
    <border>
      <left style="thin">
        <color indexed="64"/>
      </left>
      <right style="thin">
        <color theme="8"/>
      </right>
      <top/>
      <bottom style="double">
        <color theme="8" tint="-0.499984740745262"/>
      </bottom>
      <diagonal/>
    </border>
    <border>
      <left style="thin">
        <color indexed="64"/>
      </left>
      <right style="thin">
        <color theme="8"/>
      </right>
      <top style="medium">
        <color theme="8"/>
      </top>
      <bottom/>
      <diagonal/>
    </border>
    <border>
      <left style="thin">
        <color indexed="64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 style="double">
        <color theme="8" tint="-0.249977111117893"/>
      </top>
      <bottom style="double">
        <color theme="8" tint="-0.249977111117893"/>
      </bottom>
      <diagonal/>
    </border>
    <border>
      <left style="thin">
        <color theme="8"/>
      </left>
      <right/>
      <top style="double">
        <color theme="8" tint="-0.249977111117893"/>
      </top>
      <bottom/>
      <diagonal/>
    </border>
    <border>
      <left/>
      <right/>
      <top style="double">
        <color theme="8" tint="-0.249977111117893"/>
      </top>
      <bottom style="double">
        <color theme="8" tint="-0.249977111117893"/>
      </bottom>
      <diagonal/>
    </border>
    <border>
      <left/>
      <right style="thin">
        <color theme="8"/>
      </right>
      <top style="thin">
        <color theme="8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/>
      <top/>
      <bottom style="medium">
        <color theme="8" tint="-0.249977111117893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/>
      <right style="thin">
        <color theme="8"/>
      </right>
      <top style="double">
        <color theme="8" tint="-0.249977111117893"/>
      </top>
      <bottom/>
      <diagonal/>
    </border>
    <border>
      <left/>
      <right style="thin">
        <color theme="8"/>
      </right>
      <top/>
      <bottom/>
      <diagonal/>
    </border>
    <border>
      <left style="thin">
        <color indexed="64"/>
      </left>
      <right/>
      <top style="double">
        <color theme="8" tint="-0.249977111117893"/>
      </top>
      <bottom/>
      <diagonal/>
    </border>
    <border>
      <left style="double">
        <color theme="8" tint="-0.249977111117893"/>
      </left>
      <right/>
      <top style="double">
        <color theme="8" tint="-0.249977111117893"/>
      </top>
      <bottom style="double">
        <color theme="8" tint="-0.249977111117893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/>
      <right style="thin">
        <color indexed="49"/>
      </right>
      <top style="thin">
        <color indexed="49"/>
      </top>
      <bottom/>
      <diagonal/>
    </border>
    <border>
      <left style="thin">
        <color indexed="49"/>
      </left>
      <right/>
      <top style="thin">
        <color indexed="49"/>
      </top>
      <bottom/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 style="thin">
        <color rgb="FF33CCCC"/>
      </left>
      <right/>
      <top style="thin">
        <color rgb="FF33CCCC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0">
    <xf numFmtId="0" fontId="0" fillId="0" borderId="0" xfId="0"/>
    <xf numFmtId="0" fontId="0" fillId="0" borderId="0" xfId="0" applyAlignment="1" applyProtection="1">
      <alignment vertical="center" wrapText="1"/>
      <protection hidden="1"/>
    </xf>
    <xf numFmtId="0" fontId="25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26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28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vertical="center" wrapText="1"/>
      <protection hidden="1"/>
    </xf>
    <xf numFmtId="0" fontId="20" fillId="0" borderId="0" xfId="0" applyFont="1" applyAlignment="1" applyProtection="1">
      <alignment horizontal="left" vertical="center" wrapText="1"/>
      <protection hidden="1"/>
    </xf>
    <xf numFmtId="49" fontId="16" fillId="0" borderId="3" xfId="0" applyNumberFormat="1" applyFont="1" applyBorder="1" applyAlignment="1" applyProtection="1">
      <alignment horizontal="center" vertical="center" wrapText="1"/>
      <protection hidden="1"/>
    </xf>
    <xf numFmtId="0" fontId="16" fillId="0" borderId="3" xfId="0" applyFont="1" applyBorder="1" applyAlignment="1" applyProtection="1">
      <alignment horizontal="center" vertical="center" wrapText="1"/>
      <protection hidden="1"/>
    </xf>
    <xf numFmtId="166" fontId="16" fillId="0" borderId="3" xfId="0" applyNumberFormat="1" applyFont="1" applyBorder="1" applyAlignment="1" applyProtection="1">
      <alignment horizontal="center" vertical="center" wrapText="1"/>
      <protection hidden="1"/>
    </xf>
    <xf numFmtId="0" fontId="16" fillId="0" borderId="4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49" fontId="12" fillId="3" borderId="6" xfId="0" applyNumberFormat="1" applyFont="1" applyFill="1" applyBorder="1" applyAlignment="1" applyProtection="1">
      <alignment horizontal="left" vertical="center" wrapText="1"/>
      <protection hidden="1"/>
    </xf>
    <xf numFmtId="0" fontId="31" fillId="3" borderId="6" xfId="0" applyFont="1" applyFill="1" applyBorder="1" applyAlignment="1" applyProtection="1">
      <alignment vertical="center" wrapText="1"/>
      <protection hidden="1"/>
    </xf>
    <xf numFmtId="166" fontId="13" fillId="3" borderId="6" xfId="1" applyNumberFormat="1" applyFont="1" applyFill="1" applyBorder="1" applyAlignment="1" applyProtection="1">
      <alignment horizontal="center" vertical="center" wrapText="1"/>
      <protection hidden="1"/>
    </xf>
    <xf numFmtId="167" fontId="32" fillId="3" borderId="6" xfId="1" applyNumberFormat="1" applyFont="1" applyFill="1" applyBorder="1" applyAlignment="1" applyProtection="1">
      <alignment horizontal="center" vertical="center" wrapText="1"/>
      <protection hidden="1"/>
    </xf>
    <xf numFmtId="164" fontId="32" fillId="3" borderId="6" xfId="1" applyNumberFormat="1" applyFont="1" applyFill="1" applyBorder="1" applyAlignment="1" applyProtection="1">
      <alignment horizontal="center" vertical="center" wrapText="1"/>
      <protection hidden="1"/>
    </xf>
    <xf numFmtId="165" fontId="33" fillId="3" borderId="6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vertical="center" wrapText="1"/>
      <protection hidden="1"/>
    </xf>
    <xf numFmtId="49" fontId="5" fillId="4" borderId="8" xfId="0" applyNumberFormat="1" applyFont="1" applyFill="1" applyBorder="1" applyAlignment="1" applyProtection="1">
      <alignment horizontal="left" vertical="center" wrapText="1"/>
      <protection hidden="1"/>
    </xf>
    <xf numFmtId="0" fontId="5" fillId="4" borderId="8" xfId="0" applyFont="1" applyFill="1" applyBorder="1" applyAlignment="1" applyProtection="1">
      <alignment horizontal="left" vertical="center" wrapText="1" indent="3"/>
      <protection hidden="1"/>
    </xf>
    <xf numFmtId="166" fontId="13" fillId="4" borderId="8" xfId="1" applyNumberFormat="1" applyFont="1" applyFill="1" applyBorder="1" applyAlignment="1" applyProtection="1">
      <alignment horizontal="center" vertical="center" wrapText="1"/>
      <protection hidden="1"/>
    </xf>
    <xf numFmtId="167" fontId="32" fillId="4" borderId="8" xfId="1" applyNumberFormat="1" applyFont="1" applyFill="1" applyBorder="1" applyAlignment="1" applyProtection="1">
      <alignment horizontal="center" vertical="center" wrapText="1"/>
      <protection hidden="1"/>
    </xf>
    <xf numFmtId="164" fontId="32" fillId="4" borderId="8" xfId="1" applyNumberFormat="1" applyFont="1" applyFill="1" applyBorder="1" applyAlignment="1" applyProtection="1">
      <alignment horizontal="center" vertical="center" wrapText="1"/>
      <protection hidden="1"/>
    </xf>
    <xf numFmtId="165" fontId="34" fillId="4" borderId="8" xfId="1" applyNumberFormat="1" applyFont="1" applyFill="1" applyBorder="1" applyAlignment="1" applyProtection="1">
      <alignment horizontal="center" vertical="center" wrapText="1"/>
      <protection hidden="1"/>
    </xf>
    <xf numFmtId="165" fontId="34" fillId="0" borderId="8" xfId="1" applyNumberFormat="1" applyFont="1" applyBorder="1" applyAlignment="1" applyProtection="1">
      <alignment horizontal="center" vertical="center" wrapText="1"/>
      <protection hidden="1"/>
    </xf>
    <xf numFmtId="49" fontId="12" fillId="3" borderId="8" xfId="0" applyNumberFormat="1" applyFont="1" applyFill="1" applyBorder="1" applyAlignment="1" applyProtection="1">
      <alignment horizontal="left" vertical="center" wrapText="1"/>
      <protection hidden="1"/>
    </xf>
    <xf numFmtId="0" fontId="31" fillId="3" borderId="8" xfId="0" applyFont="1" applyFill="1" applyBorder="1" applyAlignment="1" applyProtection="1">
      <alignment vertical="center" wrapText="1"/>
      <protection hidden="1"/>
    </xf>
    <xf numFmtId="166" fontId="13" fillId="3" borderId="8" xfId="1" applyNumberFormat="1" applyFont="1" applyFill="1" applyBorder="1" applyAlignment="1" applyProtection="1">
      <alignment horizontal="center" vertical="center" wrapText="1"/>
      <protection hidden="1"/>
    </xf>
    <xf numFmtId="167" fontId="32" fillId="3" borderId="8" xfId="1" applyNumberFormat="1" applyFont="1" applyFill="1" applyBorder="1" applyAlignment="1" applyProtection="1">
      <alignment horizontal="center" vertical="center" wrapText="1"/>
      <protection hidden="1"/>
    </xf>
    <xf numFmtId="164" fontId="32" fillId="3" borderId="8" xfId="1" applyNumberFormat="1" applyFont="1" applyFill="1" applyBorder="1" applyAlignment="1" applyProtection="1">
      <alignment horizontal="center" vertical="center" wrapText="1"/>
      <protection hidden="1"/>
    </xf>
    <xf numFmtId="165" fontId="33" fillId="3" borderId="8" xfId="1" applyNumberFormat="1" applyFont="1" applyFill="1" applyBorder="1" applyAlignment="1" applyProtection="1">
      <alignment horizontal="center" vertical="center" wrapText="1"/>
      <protection hidden="1"/>
    </xf>
    <xf numFmtId="49" fontId="12" fillId="5" borderId="8" xfId="0" applyNumberFormat="1" applyFont="1" applyFill="1" applyBorder="1" applyAlignment="1" applyProtection="1">
      <alignment horizontal="left" vertical="center" wrapText="1"/>
      <protection hidden="1"/>
    </xf>
    <xf numFmtId="0" fontId="31" fillId="5" borderId="8" xfId="0" applyFont="1" applyFill="1" applyBorder="1" applyAlignment="1" applyProtection="1">
      <alignment vertical="center" wrapText="1"/>
      <protection hidden="1"/>
    </xf>
    <xf numFmtId="166" fontId="13" fillId="5" borderId="8" xfId="1" applyNumberFormat="1" applyFont="1" applyFill="1" applyBorder="1" applyAlignment="1" applyProtection="1">
      <alignment horizontal="center" vertical="center" wrapText="1"/>
      <protection hidden="1"/>
    </xf>
    <xf numFmtId="167" fontId="32" fillId="5" borderId="8" xfId="1" applyNumberFormat="1" applyFont="1" applyFill="1" applyBorder="1" applyAlignment="1" applyProtection="1">
      <alignment horizontal="center" vertical="center" wrapText="1"/>
      <protection hidden="1"/>
    </xf>
    <xf numFmtId="164" fontId="32" fillId="5" borderId="8" xfId="1" applyNumberFormat="1" applyFont="1" applyFill="1" applyBorder="1" applyAlignment="1" applyProtection="1">
      <alignment horizontal="center" vertical="center" wrapText="1"/>
      <protection hidden="1"/>
    </xf>
    <xf numFmtId="165" fontId="33" fillId="5" borderId="8" xfId="1" applyNumberFormat="1" applyFont="1" applyFill="1" applyBorder="1" applyAlignment="1" applyProtection="1">
      <alignment horizontal="center" vertical="center" wrapText="1"/>
      <protection hidden="1"/>
    </xf>
    <xf numFmtId="49" fontId="16" fillId="2" borderId="8" xfId="0" applyNumberFormat="1" applyFont="1" applyFill="1" applyBorder="1" applyAlignment="1" applyProtection="1">
      <alignment horizontal="center" vertical="center" wrapText="1"/>
      <protection hidden="1"/>
    </xf>
    <xf numFmtId="166" fontId="16" fillId="2" borderId="8" xfId="0" applyNumberFormat="1" applyFont="1" applyFill="1" applyBorder="1" applyAlignment="1" applyProtection="1">
      <alignment vertical="center" wrapText="1"/>
      <protection hidden="1"/>
    </xf>
    <xf numFmtId="166" fontId="16" fillId="2" borderId="8" xfId="0" applyNumberFormat="1" applyFont="1" applyFill="1" applyBorder="1" applyAlignment="1" applyProtection="1">
      <alignment horizontal="center" vertical="center" wrapText="1"/>
      <protection hidden="1"/>
    </xf>
    <xf numFmtId="167" fontId="16" fillId="2" borderId="8" xfId="0" applyNumberFormat="1" applyFont="1" applyFill="1" applyBorder="1" applyAlignment="1" applyProtection="1">
      <alignment horizontal="center" vertical="center" wrapText="1"/>
      <protection hidden="1"/>
    </xf>
    <xf numFmtId="165" fontId="16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37" fillId="0" borderId="9" xfId="0" applyFont="1" applyBorder="1" applyAlignment="1" applyProtection="1">
      <alignment horizontal="left" vertical="center"/>
      <protection hidden="1"/>
    </xf>
    <xf numFmtId="0" fontId="19" fillId="0" borderId="9" xfId="0" applyFont="1" applyBorder="1" applyAlignment="1" applyProtection="1">
      <alignment horizontal="left" vertical="center" wrapText="1"/>
      <protection hidden="1"/>
    </xf>
    <xf numFmtId="0" fontId="19" fillId="0" borderId="0" xfId="0" applyFont="1" applyBorder="1" applyAlignment="1" applyProtection="1">
      <alignment horizontal="left" vertical="center" wrapText="1"/>
      <protection hidden="1"/>
    </xf>
    <xf numFmtId="166" fontId="16" fillId="2" borderId="14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left" vertical="center" wrapText="1"/>
      <protection hidden="1"/>
    </xf>
    <xf numFmtId="0" fontId="38" fillId="2" borderId="17" xfId="0" applyFont="1" applyFill="1" applyBorder="1" applyAlignment="1" applyProtection="1">
      <alignment horizontal="center" vertical="center" wrapText="1"/>
      <protection hidden="1"/>
    </xf>
    <xf numFmtId="9" fontId="38" fillId="2" borderId="18" xfId="2" applyFont="1" applyFill="1" applyBorder="1" applyAlignment="1" applyProtection="1">
      <alignment horizontal="center" vertical="center" wrapText="1"/>
      <protection hidden="1"/>
    </xf>
    <xf numFmtId="166" fontId="38" fillId="2" borderId="1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vertical="center" wrapText="1"/>
      <protection hidden="1"/>
    </xf>
    <xf numFmtId="49" fontId="7" fillId="0" borderId="20" xfId="0" applyNumberFormat="1" applyFont="1" applyBorder="1" applyAlignment="1" applyProtection="1">
      <alignment vertical="center" wrapText="1"/>
      <protection hidden="1"/>
    </xf>
    <xf numFmtId="165" fontId="8" fillId="0" borderId="21" xfId="1" applyFont="1" applyBorder="1" applyAlignment="1" applyProtection="1">
      <alignment vertical="center" wrapText="1"/>
      <protection hidden="1"/>
    </xf>
    <xf numFmtId="9" fontId="8" fillId="0" borderId="10" xfId="2" applyNumberFormat="1" applyFont="1" applyBorder="1" applyAlignment="1" applyProtection="1">
      <alignment vertical="center" wrapText="1"/>
      <protection hidden="1"/>
    </xf>
    <xf numFmtId="9" fontId="8" fillId="0" borderId="10" xfId="2" applyFont="1" applyBorder="1" applyAlignment="1" applyProtection="1">
      <alignment vertical="center" wrapText="1"/>
      <protection hidden="1"/>
    </xf>
    <xf numFmtId="166" fontId="8" fillId="0" borderId="19" xfId="1" applyNumberFormat="1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49" fontId="7" fillId="0" borderId="22" xfId="0" applyNumberFormat="1" applyFont="1" applyBorder="1" applyAlignment="1" applyProtection="1">
      <alignment vertical="center" wrapText="1"/>
      <protection hidden="1"/>
    </xf>
    <xf numFmtId="165" fontId="8" fillId="0" borderId="23" xfId="1" applyFont="1" applyBorder="1" applyAlignment="1" applyProtection="1">
      <alignment vertical="center" wrapText="1"/>
      <protection hidden="1"/>
    </xf>
    <xf numFmtId="9" fontId="8" fillId="0" borderId="24" xfId="2" applyNumberFormat="1" applyFont="1" applyBorder="1" applyAlignment="1" applyProtection="1">
      <alignment vertical="center" wrapText="1"/>
      <protection hidden="1"/>
    </xf>
    <xf numFmtId="9" fontId="8" fillId="0" borderId="24" xfId="2" applyFont="1" applyBorder="1" applyAlignment="1" applyProtection="1">
      <alignment vertical="center" wrapText="1"/>
      <protection hidden="1"/>
    </xf>
    <xf numFmtId="166" fontId="8" fillId="0" borderId="25" xfId="1" applyNumberFormat="1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166" fontId="12" fillId="3" borderId="26" xfId="0" applyNumberFormat="1" applyFont="1" applyFill="1" applyBorder="1" applyAlignment="1" applyProtection="1">
      <alignment vertical="center" wrapText="1"/>
      <protection hidden="1"/>
    </xf>
    <xf numFmtId="166" fontId="12" fillId="3" borderId="27" xfId="1" applyNumberFormat="1" applyFont="1" applyFill="1" applyBorder="1" applyAlignment="1" applyProtection="1">
      <alignment horizontal="center" vertical="center" wrapText="1"/>
      <protection hidden="1"/>
    </xf>
    <xf numFmtId="9" fontId="12" fillId="3" borderId="28" xfId="2" applyFont="1" applyFill="1" applyBorder="1" applyAlignment="1" applyProtection="1">
      <alignment horizontal="center" vertical="center" wrapText="1"/>
      <protection hidden="1"/>
    </xf>
    <xf numFmtId="166" fontId="12" fillId="3" borderId="26" xfId="1" applyNumberFormat="1" applyFont="1" applyFill="1" applyBorder="1" applyAlignment="1" applyProtection="1">
      <alignment horizontal="center" vertical="center" wrapText="1"/>
      <protection hidden="1"/>
    </xf>
    <xf numFmtId="166" fontId="39" fillId="3" borderId="26" xfId="1" applyNumberFormat="1" applyFont="1" applyFill="1" applyBorder="1" applyAlignment="1" applyProtection="1">
      <alignment horizontal="left" vertical="center" wrapText="1"/>
      <protection hidden="1"/>
    </xf>
    <xf numFmtId="49" fontId="4" fillId="0" borderId="0" xfId="0" applyNumberFormat="1" applyFont="1" applyAlignment="1" applyProtection="1">
      <alignment horizontal="justify" vertical="center"/>
      <protection hidden="1"/>
    </xf>
    <xf numFmtId="0" fontId="4" fillId="0" borderId="0" xfId="0" applyFont="1" applyAlignment="1" applyProtection="1">
      <alignment horizontal="justify" vertical="center"/>
      <protection hidden="1"/>
    </xf>
    <xf numFmtId="166" fontId="16" fillId="2" borderId="29" xfId="0" applyNumberFormat="1" applyFont="1" applyFill="1" applyBorder="1" applyAlignment="1" applyProtection="1">
      <alignment horizontal="center" vertical="center" wrapText="1"/>
      <protection hidden="1"/>
    </xf>
    <xf numFmtId="0" fontId="38" fillId="2" borderId="30" xfId="0" applyFont="1" applyFill="1" applyBorder="1" applyAlignment="1" applyProtection="1">
      <alignment horizontal="center" vertical="center" wrapText="1"/>
      <protection hidden="1"/>
    </xf>
    <xf numFmtId="9" fontId="38" fillId="2" borderId="30" xfId="2" applyFont="1" applyFill="1" applyBorder="1" applyAlignment="1" applyProtection="1">
      <alignment horizontal="center" vertical="center" wrapText="1"/>
      <protection hidden="1"/>
    </xf>
    <xf numFmtId="166" fontId="38" fillId="2" borderId="30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30" xfId="0" applyNumberFormat="1" applyFont="1" applyBorder="1" applyAlignment="1" applyProtection="1">
      <alignment vertical="center" wrapText="1"/>
      <protection hidden="1"/>
    </xf>
    <xf numFmtId="165" fontId="8" fillId="0" borderId="30" xfId="1" applyFont="1" applyBorder="1" applyAlignment="1" applyProtection="1">
      <alignment vertical="center" wrapText="1"/>
      <protection hidden="1"/>
    </xf>
    <xf numFmtId="9" fontId="8" fillId="0" borderId="30" xfId="2" applyFont="1" applyBorder="1" applyAlignment="1" applyProtection="1">
      <alignment vertical="center" wrapText="1"/>
      <protection hidden="1"/>
    </xf>
    <xf numFmtId="166" fontId="8" fillId="0" borderId="30" xfId="1" applyNumberFormat="1" applyFont="1" applyBorder="1" applyAlignment="1" applyProtection="1">
      <alignment horizontal="center" vertical="center" wrapText="1"/>
      <protection hidden="1"/>
    </xf>
    <xf numFmtId="166" fontId="12" fillId="3" borderId="30" xfId="0" applyNumberFormat="1" applyFont="1" applyFill="1" applyBorder="1" applyAlignment="1" applyProtection="1">
      <alignment vertical="center" wrapText="1"/>
      <protection hidden="1"/>
    </xf>
    <xf numFmtId="166" fontId="12" fillId="3" borderId="30" xfId="1" applyNumberFormat="1" applyFont="1" applyFill="1" applyBorder="1" applyAlignment="1" applyProtection="1">
      <alignment horizontal="center" vertical="center" wrapText="1"/>
      <protection hidden="1"/>
    </xf>
    <xf numFmtId="9" fontId="12" fillId="3" borderId="30" xfId="2" applyFont="1" applyFill="1" applyBorder="1" applyAlignment="1" applyProtection="1">
      <alignment horizontal="center" vertical="center" wrapText="1"/>
      <protection hidden="1"/>
    </xf>
    <xf numFmtId="0" fontId="16" fillId="0" borderId="37" xfId="0" applyFont="1" applyBorder="1" applyAlignment="1" applyProtection="1">
      <alignment horizontal="center" vertical="center" wrapText="1"/>
      <protection hidden="1"/>
    </xf>
    <xf numFmtId="165" fontId="33" fillId="3" borderId="38" xfId="1" applyNumberFormat="1" applyFont="1" applyFill="1" applyBorder="1" applyAlignment="1" applyProtection="1">
      <alignment vertical="center" wrapText="1"/>
      <protection hidden="1"/>
    </xf>
    <xf numFmtId="165" fontId="35" fillId="4" borderId="39" xfId="1" applyNumberFormat="1" applyFont="1" applyFill="1" applyBorder="1" applyAlignment="1" applyProtection="1">
      <alignment vertical="center" wrapText="1"/>
      <protection hidden="1"/>
    </xf>
    <xf numFmtId="165" fontId="35" fillId="4" borderId="10" xfId="1" applyNumberFormat="1" applyFont="1" applyFill="1" applyBorder="1" applyAlignment="1" applyProtection="1">
      <alignment vertical="center" wrapText="1"/>
      <protection hidden="1"/>
    </xf>
    <xf numFmtId="165" fontId="33" fillId="3" borderId="39" xfId="1" applyNumberFormat="1" applyFont="1" applyFill="1" applyBorder="1" applyAlignment="1" applyProtection="1">
      <alignment vertical="center" wrapText="1"/>
      <protection hidden="1"/>
    </xf>
    <xf numFmtId="165" fontId="33" fillId="5" borderId="39" xfId="1" applyNumberFormat="1" applyFont="1" applyFill="1" applyBorder="1" applyAlignment="1" applyProtection="1">
      <alignment vertical="center" wrapText="1"/>
      <protection hidden="1"/>
    </xf>
    <xf numFmtId="165" fontId="16" fillId="2" borderId="39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center" vertical="center" wrapText="1"/>
      <protection hidden="1"/>
    </xf>
    <xf numFmtId="49" fontId="16" fillId="0" borderId="40" xfId="0" applyNumberFormat="1" applyFont="1" applyBorder="1" applyAlignment="1" applyProtection="1">
      <alignment horizontal="center" vertical="center" wrapText="1"/>
      <protection hidden="1"/>
    </xf>
    <xf numFmtId="49" fontId="5" fillId="3" borderId="41" xfId="0" applyNumberFormat="1" applyFont="1" applyFill="1" applyBorder="1" applyAlignment="1" applyProtection="1">
      <alignment horizontal="left" vertical="center" wrapText="1"/>
      <protection hidden="1"/>
    </xf>
    <xf numFmtId="49" fontId="5" fillId="4" borderId="42" xfId="0" applyNumberFormat="1" applyFont="1" applyFill="1" applyBorder="1" applyAlignment="1" applyProtection="1">
      <alignment horizontal="left" vertical="center" wrapText="1"/>
      <protection hidden="1"/>
    </xf>
    <xf numFmtId="49" fontId="5" fillId="3" borderId="42" xfId="0" applyNumberFormat="1" applyFont="1" applyFill="1" applyBorder="1" applyAlignment="1" applyProtection="1">
      <alignment horizontal="left" vertical="center" wrapText="1"/>
      <protection hidden="1"/>
    </xf>
    <xf numFmtId="49" fontId="5" fillId="5" borderId="42" xfId="0" applyNumberFormat="1" applyFont="1" applyFill="1" applyBorder="1" applyAlignment="1" applyProtection="1">
      <alignment horizontal="left" vertical="center" wrapText="1"/>
      <protection hidden="1"/>
    </xf>
    <xf numFmtId="49" fontId="36" fillId="2" borderId="42" xfId="0" applyNumberFormat="1" applyFont="1" applyFill="1" applyBorder="1" applyAlignment="1" applyProtection="1">
      <alignment horizontal="left" vertical="center" wrapText="1"/>
      <protection hidden="1"/>
    </xf>
    <xf numFmtId="49" fontId="16" fillId="0" borderId="0" xfId="0" applyNumberFormat="1" applyFont="1" applyBorder="1" applyAlignment="1" applyProtection="1">
      <alignment horizontal="center" vertical="center" wrapText="1"/>
      <protection hidden="1"/>
    </xf>
    <xf numFmtId="166" fontId="16" fillId="0" borderId="0" xfId="0" applyNumberFormat="1" applyFont="1" applyBorder="1" applyAlignment="1" applyProtection="1">
      <alignment horizontal="center" vertical="center" wrapText="1"/>
      <protection hidden="1"/>
    </xf>
    <xf numFmtId="165" fontId="34" fillId="0" borderId="8" xfId="1" applyNumberFormat="1" applyFont="1" applyFill="1" applyBorder="1" applyAlignment="1" applyProtection="1">
      <alignment horizontal="center" vertical="center" wrapText="1"/>
      <protection hidden="1"/>
    </xf>
    <xf numFmtId="165" fontId="33" fillId="4" borderId="8" xfId="1" applyNumberFormat="1" applyFont="1" applyFill="1" applyBorder="1" applyAlignment="1" applyProtection="1">
      <alignment horizontal="center" vertical="center" wrapText="1"/>
      <protection hidden="1"/>
    </xf>
    <xf numFmtId="165" fontId="33" fillId="4" borderId="5" xfId="1" applyNumberFormat="1" applyFont="1" applyFill="1" applyBorder="1" applyAlignment="1" applyProtection="1">
      <alignment horizontal="center" vertical="center" wrapText="1"/>
      <protection hidden="1"/>
    </xf>
    <xf numFmtId="49" fontId="30" fillId="2" borderId="44" xfId="0" applyNumberFormat="1" applyFont="1" applyFill="1" applyBorder="1" applyAlignment="1" applyProtection="1">
      <alignment horizontal="center" vertical="center" wrapText="1"/>
      <protection hidden="1"/>
    </xf>
    <xf numFmtId="0" fontId="30" fillId="2" borderId="44" xfId="0" applyFont="1" applyFill="1" applyBorder="1" applyAlignment="1" applyProtection="1">
      <alignment horizontal="center" vertical="center" wrapText="1"/>
      <protection hidden="1"/>
    </xf>
    <xf numFmtId="166" fontId="30" fillId="2" borderId="44" xfId="1" applyNumberFormat="1" applyFont="1" applyFill="1" applyBorder="1" applyAlignment="1" applyProtection="1">
      <alignment horizontal="center" vertical="center" wrapText="1"/>
      <protection hidden="1"/>
    </xf>
    <xf numFmtId="165" fontId="30" fillId="2" borderId="44" xfId="1" applyNumberFormat="1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166" fontId="16" fillId="2" borderId="9" xfId="0" applyNumberFormat="1" applyFont="1" applyFill="1" applyBorder="1" applyAlignment="1" applyProtection="1">
      <alignment horizontal="center" vertical="center" wrapText="1"/>
      <protection hidden="1"/>
    </xf>
    <xf numFmtId="165" fontId="33" fillId="3" borderId="31" xfId="1" applyNumberFormat="1" applyFont="1" applyFill="1" applyBorder="1" applyAlignment="1" applyProtection="1">
      <alignment vertical="center" wrapText="1"/>
      <protection hidden="1"/>
    </xf>
    <xf numFmtId="165" fontId="33" fillId="3" borderId="32" xfId="1" applyNumberFormat="1" applyFont="1" applyFill="1" applyBorder="1" applyAlignment="1" applyProtection="1">
      <alignment vertical="center" wrapText="1"/>
      <protection hidden="1"/>
    </xf>
    <xf numFmtId="165" fontId="8" fillId="4" borderId="7" xfId="1" applyNumberFormat="1" applyFont="1" applyFill="1" applyBorder="1" applyAlignment="1" applyProtection="1">
      <alignment horizontal="center" vertical="center" wrapText="1"/>
      <protection hidden="1"/>
    </xf>
    <xf numFmtId="165" fontId="8" fillId="4" borderId="33" xfId="1" applyNumberFormat="1" applyFont="1" applyFill="1" applyBorder="1" applyAlignment="1" applyProtection="1">
      <alignment vertical="center" wrapText="1"/>
      <protection hidden="1"/>
    </xf>
    <xf numFmtId="165" fontId="8" fillId="0" borderId="7" xfId="1" applyNumberFormat="1" applyFont="1" applyBorder="1" applyAlignment="1" applyProtection="1">
      <alignment horizontal="center" vertical="center" wrapText="1"/>
      <protection hidden="1"/>
    </xf>
    <xf numFmtId="165" fontId="8" fillId="0" borderId="33" xfId="0" applyNumberFormat="1" applyFont="1" applyBorder="1" applyAlignment="1" applyProtection="1">
      <alignment horizontal="left" vertical="center" wrapText="1"/>
      <protection hidden="1"/>
    </xf>
    <xf numFmtId="165" fontId="8" fillId="3" borderId="7" xfId="1" applyNumberFormat="1" applyFont="1" applyFill="1" applyBorder="1" applyAlignment="1" applyProtection="1">
      <alignment horizontal="center" vertical="center" wrapText="1"/>
      <protection hidden="1"/>
    </xf>
    <xf numFmtId="165" fontId="8" fillId="3" borderId="33" xfId="1" applyNumberFormat="1" applyFont="1" applyFill="1" applyBorder="1" applyAlignment="1" applyProtection="1">
      <alignment vertical="center" wrapText="1"/>
      <protection hidden="1"/>
    </xf>
    <xf numFmtId="165" fontId="8" fillId="5" borderId="7" xfId="1" applyNumberFormat="1" applyFont="1" applyFill="1" applyBorder="1" applyAlignment="1" applyProtection="1">
      <alignment horizontal="center" vertical="center" wrapText="1"/>
      <protection hidden="1"/>
    </xf>
    <xf numFmtId="165" fontId="8" fillId="5" borderId="33" xfId="1" applyNumberFormat="1" applyFont="1" applyFill="1" applyBorder="1" applyAlignment="1" applyProtection="1">
      <alignment vertical="center" wrapText="1"/>
      <protection hidden="1"/>
    </xf>
    <xf numFmtId="165" fontId="24" fillId="0" borderId="33" xfId="0" applyNumberFormat="1" applyFont="1" applyBorder="1" applyAlignment="1" applyProtection="1">
      <alignment horizontal="left" vertical="center" wrapText="1"/>
      <protection hidden="1"/>
    </xf>
    <xf numFmtId="165" fontId="16" fillId="2" borderId="36" xfId="0" applyNumberFormat="1" applyFont="1" applyFill="1" applyBorder="1" applyAlignment="1" applyProtection="1">
      <alignment horizontal="center" vertical="center" wrapText="1"/>
      <protection hidden="1"/>
    </xf>
    <xf numFmtId="165" fontId="16" fillId="2" borderId="34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vertical="center" wrapText="1"/>
      <protection hidden="1"/>
    </xf>
    <xf numFmtId="166" fontId="16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30" fillId="2" borderId="5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42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vertical="center" wrapText="1"/>
      <protection locked="0" hidden="1"/>
    </xf>
    <xf numFmtId="0" fontId="14" fillId="0" borderId="0" xfId="0" applyFont="1" applyAlignment="1" applyProtection="1">
      <alignment vertical="center" wrapText="1"/>
      <protection locked="0" hidden="1"/>
    </xf>
    <xf numFmtId="0" fontId="11" fillId="0" borderId="0" xfId="0" applyFont="1" applyAlignment="1" applyProtection="1">
      <alignment vertical="center" wrapText="1"/>
      <protection locked="0" hidden="1"/>
    </xf>
    <xf numFmtId="165" fontId="5" fillId="0" borderId="8" xfId="1" applyNumberFormat="1" applyFont="1" applyBorder="1" applyAlignment="1" applyProtection="1">
      <alignment horizontal="center" vertical="center" wrapText="1"/>
      <protection locked="0" hidden="1"/>
    </xf>
    <xf numFmtId="165" fontId="5" fillId="0" borderId="39" xfId="0" applyNumberFormat="1" applyFont="1" applyBorder="1" applyAlignment="1" applyProtection="1">
      <alignment horizontal="left" vertical="center" wrapText="1"/>
      <protection locked="0" hidden="1"/>
    </xf>
    <xf numFmtId="165" fontId="5" fillId="0" borderId="8" xfId="1" applyNumberFormat="1" applyFont="1" applyFill="1" applyBorder="1" applyAlignment="1" applyProtection="1">
      <alignment horizontal="center" vertical="center" wrapText="1"/>
      <protection locked="0" hidden="1"/>
    </xf>
    <xf numFmtId="165" fontId="8" fillId="0" borderId="19" xfId="1" applyFont="1" applyBorder="1" applyAlignment="1" applyProtection="1">
      <alignment vertical="center" wrapText="1"/>
      <protection locked="0" hidden="1"/>
    </xf>
    <xf numFmtId="165" fontId="8" fillId="0" borderId="25" xfId="1" applyFont="1" applyBorder="1" applyAlignment="1" applyProtection="1">
      <alignment vertical="center" wrapText="1"/>
      <protection locked="0" hidden="1"/>
    </xf>
    <xf numFmtId="0" fontId="0" fillId="0" borderId="0" xfId="0" applyProtection="1">
      <protection hidden="1"/>
    </xf>
    <xf numFmtId="0" fontId="14" fillId="8" borderId="0" xfId="0" applyFont="1" applyFill="1" applyAlignment="1" applyProtection="1">
      <alignment vertical="center" wrapText="1"/>
      <protection hidden="1"/>
    </xf>
    <xf numFmtId="49" fontId="30" fillId="2" borderId="53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46" xfId="0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8" xfId="0" applyFont="1" applyFill="1" applyBorder="1" applyAlignment="1" applyProtection="1">
      <alignment horizontal="left" vertical="center" wrapText="1"/>
      <protection locked="0" hidden="1"/>
    </xf>
    <xf numFmtId="166" fontId="32" fillId="0" borderId="8" xfId="1" applyNumberFormat="1" applyFont="1" applyFill="1" applyBorder="1" applyAlignment="1" applyProtection="1">
      <alignment horizontal="center" vertical="center" wrapText="1"/>
      <protection locked="0" hidden="1"/>
    </xf>
    <xf numFmtId="167" fontId="32" fillId="0" borderId="8" xfId="1" applyNumberFormat="1" applyFont="1" applyFill="1" applyBorder="1" applyAlignment="1" applyProtection="1">
      <alignment horizontal="center" vertical="center" wrapText="1"/>
      <protection locked="0" hidden="1"/>
    </xf>
    <xf numFmtId="164" fontId="32" fillId="0" borderId="8" xfId="1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55" xfId="0" applyFont="1" applyFill="1" applyBorder="1" applyAlignment="1" applyProtection="1">
      <alignment vertical="center" wrapText="1"/>
      <protection locked="0" hidden="1"/>
    </xf>
    <xf numFmtId="0" fontId="5" fillId="0" borderId="8" xfId="0" applyFont="1" applyFill="1" applyBorder="1" applyAlignment="1" applyProtection="1">
      <alignment vertical="center" wrapText="1"/>
      <protection locked="0" hidden="1"/>
    </xf>
    <xf numFmtId="165" fontId="5" fillId="0" borderId="8" xfId="1" applyNumberFormat="1" applyFont="1" applyFill="1" applyBorder="1" applyAlignment="1" applyProtection="1">
      <alignment horizontal="left" vertical="center" wrapText="1"/>
      <protection locked="0" hidden="1"/>
    </xf>
    <xf numFmtId="165" fontId="33" fillId="4" borderId="8" xfId="1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0" xfId="0" applyFont="1" applyAlignment="1" applyProtection="1">
      <alignment vertical="center" wrapText="1"/>
      <protection locked="0" hidden="1"/>
    </xf>
    <xf numFmtId="165" fontId="32" fillId="0" borderId="8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0" xfId="0" applyAlignment="1" applyProtection="1">
      <alignment horizontal="left" vertical="center" wrapText="1"/>
      <protection locked="0" hidden="1"/>
    </xf>
    <xf numFmtId="166" fontId="16" fillId="2" borderId="9" xfId="0" applyNumberFormat="1" applyFont="1" applyFill="1" applyBorder="1" applyAlignment="1" applyProtection="1">
      <alignment vertical="center" wrapText="1"/>
      <protection hidden="1"/>
    </xf>
    <xf numFmtId="166" fontId="16" fillId="2" borderId="9" xfId="1" applyNumberFormat="1" applyFont="1" applyFill="1" applyBorder="1" applyAlignment="1" applyProtection="1">
      <alignment horizontal="left" vertical="center" wrapText="1"/>
      <protection hidden="1"/>
    </xf>
    <xf numFmtId="166" fontId="16" fillId="0" borderId="0" xfId="0" applyNumberFormat="1" applyFont="1" applyFill="1" applyBorder="1" applyAlignment="1" applyProtection="1">
      <alignment vertical="center" wrapText="1"/>
      <protection hidden="1"/>
    </xf>
    <xf numFmtId="166" fontId="16" fillId="0" borderId="0" xfId="1" applyNumberFormat="1" applyFont="1" applyFill="1" applyBorder="1" applyAlignment="1" applyProtection="1">
      <alignment horizontal="left" vertical="center" wrapText="1"/>
      <protection hidden="1"/>
    </xf>
    <xf numFmtId="0" fontId="36" fillId="0" borderId="48" xfId="0" applyFont="1" applyFill="1" applyBorder="1" applyAlignment="1" applyProtection="1">
      <alignment horizontal="left" vertical="center" wrapText="1"/>
      <protection hidden="1"/>
    </xf>
    <xf numFmtId="0" fontId="32" fillId="0" borderId="0" xfId="0" applyFont="1" applyFill="1" applyBorder="1" applyAlignment="1" applyProtection="1">
      <alignment horizontal="left" vertical="center" wrapText="1"/>
      <protection hidden="1"/>
    </xf>
    <xf numFmtId="0" fontId="45" fillId="0" borderId="0" xfId="0" applyFont="1" applyFill="1" applyBorder="1" applyAlignment="1" applyProtection="1">
      <alignment horizontal="left" vertical="center" wrapText="1"/>
      <protection hidden="1"/>
    </xf>
    <xf numFmtId="49" fontId="7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36" fillId="6" borderId="47" xfId="0" applyFont="1" applyFill="1" applyBorder="1" applyAlignment="1" applyProtection="1">
      <alignment vertical="center" wrapText="1"/>
      <protection hidden="1"/>
    </xf>
    <xf numFmtId="0" fontId="46" fillId="7" borderId="49" xfId="0" applyFont="1" applyFill="1" applyBorder="1" applyAlignment="1" applyProtection="1">
      <alignment vertical="center" wrapText="1"/>
      <protection hidden="1"/>
    </xf>
    <xf numFmtId="0" fontId="5" fillId="0" borderId="50" xfId="0" applyFont="1" applyBorder="1" applyAlignment="1" applyProtection="1">
      <alignment vertical="center" wrapText="1"/>
      <protection hidden="1"/>
    </xf>
    <xf numFmtId="0" fontId="15" fillId="0" borderId="0" xfId="0" applyFont="1" applyAlignment="1" applyProtection="1">
      <alignment vertical="center" wrapText="1"/>
      <protection hidden="1"/>
    </xf>
    <xf numFmtId="166" fontId="33" fillId="4" borderId="5" xfId="1" applyNumberFormat="1" applyFont="1" applyFill="1" applyBorder="1" applyAlignment="1" applyProtection="1">
      <alignment horizontal="center" vertical="center" wrapText="1"/>
      <protection hidden="1"/>
    </xf>
    <xf numFmtId="167" fontId="33" fillId="4" borderId="5" xfId="1" applyNumberFormat="1" applyFont="1" applyFill="1" applyBorder="1" applyAlignment="1" applyProtection="1">
      <alignment horizontal="center" vertical="center" wrapText="1"/>
      <protection hidden="1"/>
    </xf>
    <xf numFmtId="164" fontId="33" fillId="4" borderId="5" xfId="1" applyNumberFormat="1" applyFont="1" applyFill="1" applyBorder="1" applyAlignment="1" applyProtection="1">
      <alignment horizontal="center" vertical="center" wrapText="1"/>
      <protection hidden="1"/>
    </xf>
    <xf numFmtId="0" fontId="33" fillId="4" borderId="55" xfId="0" applyFont="1" applyFill="1" applyBorder="1" applyAlignment="1" applyProtection="1">
      <alignment vertical="center" wrapText="1"/>
      <protection hidden="1"/>
    </xf>
    <xf numFmtId="49" fontId="33" fillId="4" borderId="46" xfId="0" applyNumberFormat="1" applyFont="1" applyFill="1" applyBorder="1" applyAlignment="1" applyProtection="1">
      <alignment horizontal="left" vertical="center" wrapText="1"/>
      <protection hidden="1"/>
    </xf>
    <xf numFmtId="0" fontId="33" fillId="4" borderId="8" xfId="0" applyFont="1" applyFill="1" applyBorder="1" applyAlignment="1" applyProtection="1">
      <alignment vertical="center" wrapText="1"/>
      <protection hidden="1"/>
    </xf>
    <xf numFmtId="49" fontId="8" fillId="9" borderId="54" xfId="0" applyNumberFormat="1" applyFont="1" applyFill="1" applyBorder="1" applyAlignment="1" applyProtection="1">
      <alignment horizontal="center" vertical="center" wrapText="1"/>
      <protection hidden="1"/>
    </xf>
    <xf numFmtId="49" fontId="8" fillId="9" borderId="27" xfId="0" applyNumberFormat="1" applyFont="1" applyFill="1" applyBorder="1" applyAlignment="1" applyProtection="1">
      <alignment horizontal="center" vertical="center" wrapText="1"/>
      <protection hidden="1"/>
    </xf>
    <xf numFmtId="49" fontId="8" fillId="9" borderId="43" xfId="0" applyNumberFormat="1" applyFont="1" applyFill="1" applyBorder="1" applyAlignment="1" applyProtection="1">
      <alignment horizontal="center" vertical="center" wrapText="1"/>
      <protection hidden="1"/>
    </xf>
    <xf numFmtId="166" fontId="8" fillId="9" borderId="43" xfId="1" applyNumberFormat="1" applyFont="1" applyFill="1" applyBorder="1" applyAlignment="1" applyProtection="1">
      <alignment horizontal="center" vertical="center" wrapText="1"/>
      <protection hidden="1"/>
    </xf>
    <xf numFmtId="165" fontId="8" fillId="9" borderId="43" xfId="1" applyNumberFormat="1" applyFont="1" applyFill="1" applyBorder="1" applyAlignment="1" applyProtection="1">
      <alignment horizontal="center" vertical="center" wrapText="1"/>
      <protection hidden="1"/>
    </xf>
    <xf numFmtId="0" fontId="8" fillId="9" borderId="45" xfId="0" applyFont="1" applyFill="1" applyBorder="1" applyAlignment="1" applyProtection="1">
      <alignment horizontal="center" vertical="center" wrapText="1"/>
      <protection hidden="1"/>
    </xf>
    <xf numFmtId="49" fontId="34" fillId="4" borderId="52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8" xfId="0" applyFont="1" applyFill="1" applyBorder="1" applyAlignment="1" applyProtection="1">
      <alignment horizontal="left" vertical="center" wrapText="1"/>
      <protection hidden="1"/>
    </xf>
    <xf numFmtId="0" fontId="46" fillId="0" borderId="8" xfId="0" applyFont="1" applyFill="1" applyBorder="1" applyAlignment="1" applyProtection="1">
      <alignment vertical="center" wrapText="1"/>
      <protection hidden="1"/>
    </xf>
    <xf numFmtId="165" fontId="46" fillId="0" borderId="8" xfId="1" applyNumberFormat="1" applyFont="1" applyFill="1" applyBorder="1" applyAlignment="1" applyProtection="1">
      <alignment horizontal="left" vertical="center" wrapText="1"/>
      <protection hidden="1"/>
    </xf>
    <xf numFmtId="0" fontId="46" fillId="0" borderId="8" xfId="0" applyFont="1" applyFill="1" applyBorder="1" applyAlignment="1" applyProtection="1">
      <alignment horizontal="right" vertical="center" wrapText="1"/>
      <protection hidden="1"/>
    </xf>
    <xf numFmtId="0" fontId="16" fillId="0" borderId="0" xfId="0" applyFont="1" applyBorder="1" applyAlignment="1" applyProtection="1">
      <alignment horizontal="left" vertical="center" wrapText="1"/>
      <protection hidden="1"/>
    </xf>
    <xf numFmtId="0" fontId="8" fillId="9" borderId="43" xfId="0" applyFont="1" applyFill="1" applyBorder="1" applyAlignment="1" applyProtection="1">
      <alignment horizontal="left" vertical="center" wrapText="1"/>
      <protection hidden="1"/>
    </xf>
    <xf numFmtId="0" fontId="47" fillId="4" borderId="5" xfId="0" applyFont="1" applyFill="1" applyBorder="1" applyAlignment="1" applyProtection="1">
      <alignment horizontal="left" vertical="center" wrapText="1"/>
      <protection locked="0" hidden="1"/>
    </xf>
    <xf numFmtId="0" fontId="33" fillId="4" borderId="8" xfId="0" applyFont="1" applyFill="1" applyBorder="1" applyAlignment="1" applyProtection="1">
      <alignment horizontal="left" vertical="center" wrapText="1"/>
      <protection locked="0" hidden="1"/>
    </xf>
    <xf numFmtId="166" fontId="16" fillId="2" borderId="9" xfId="0" applyNumberFormat="1" applyFont="1" applyFill="1" applyBorder="1" applyAlignment="1" applyProtection="1">
      <alignment horizontal="left" vertical="center" wrapText="1"/>
      <protection hidden="1"/>
    </xf>
    <xf numFmtId="166" fontId="16" fillId="0" borderId="0" xfId="0" applyNumberFormat="1" applyFont="1" applyFill="1" applyBorder="1" applyAlignment="1" applyProtection="1">
      <alignment horizontal="left" vertical="center" wrapText="1"/>
      <protection hidden="1"/>
    </xf>
    <xf numFmtId="0" fontId="46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165" fontId="47" fillId="4" borderId="5" xfId="1" applyNumberFormat="1" applyFont="1" applyFill="1" applyBorder="1" applyAlignment="1" applyProtection="1">
      <alignment vertical="center" wrapText="1"/>
      <protection locked="0" hidden="1"/>
    </xf>
    <xf numFmtId="49" fontId="5" fillId="0" borderId="0" xfId="0" applyNumberFormat="1" applyFont="1" applyBorder="1" applyAlignment="1" applyProtection="1">
      <alignment vertical="center" wrapText="1"/>
      <protection hidden="1"/>
    </xf>
    <xf numFmtId="166" fontId="48" fillId="0" borderId="0" xfId="0" applyNumberFormat="1" applyFont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vertical="center" wrapText="1"/>
      <protection hidden="1"/>
    </xf>
    <xf numFmtId="49" fontId="49" fillId="0" borderId="0" xfId="0" applyNumberFormat="1" applyFont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2" fillId="0" borderId="8" xfId="0" applyFont="1" applyBorder="1" applyAlignment="1" applyProtection="1">
      <alignment vertical="center" wrapText="1"/>
      <protection hidden="1"/>
    </xf>
    <xf numFmtId="0" fontId="47" fillId="0" borderId="0" xfId="0" applyFont="1" applyAlignment="1" applyProtection="1">
      <alignment vertical="center" wrapText="1"/>
      <protection locked="0" hidden="1"/>
    </xf>
    <xf numFmtId="0" fontId="3" fillId="0" borderId="0" xfId="0" applyFont="1" applyAlignment="1" applyProtection="1">
      <alignment vertical="center" wrapText="1"/>
      <protection locked="0" hidden="1"/>
    </xf>
    <xf numFmtId="0" fontId="47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vertical="center" wrapText="1"/>
      <protection locked="0" hidden="1"/>
    </xf>
    <xf numFmtId="0" fontId="36" fillId="0" borderId="0" xfId="0" applyFont="1" applyAlignment="1" applyProtection="1">
      <alignment vertical="center" wrapText="1"/>
      <protection hidden="1"/>
    </xf>
    <xf numFmtId="0" fontId="36" fillId="0" borderId="0" xfId="0" applyFont="1" applyAlignment="1" applyProtection="1">
      <alignment vertical="center" wrapText="1"/>
      <protection locked="0" hidden="1"/>
    </xf>
    <xf numFmtId="0" fontId="2" fillId="0" borderId="0" xfId="0" applyFont="1" applyAlignment="1" applyProtection="1">
      <alignment vertical="center" wrapText="1"/>
      <protection locked="0" hidden="1"/>
    </xf>
    <xf numFmtId="49" fontId="5" fillId="0" borderId="10" xfId="0" applyNumberFormat="1" applyFont="1" applyBorder="1" applyAlignment="1" applyProtection="1">
      <alignment horizontal="right" vertical="center" wrapText="1"/>
      <protection hidden="1"/>
    </xf>
    <xf numFmtId="49" fontId="50" fillId="0" borderId="10" xfId="0" applyNumberFormat="1" applyFont="1" applyBorder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49" fontId="51" fillId="0" borderId="10" xfId="0" applyNumberFormat="1" applyFont="1" applyBorder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vertical="center" wrapText="1"/>
      <protection locked="0" hidden="1"/>
    </xf>
    <xf numFmtId="0" fontId="46" fillId="0" borderId="0" xfId="0" applyFont="1" applyAlignment="1" applyProtection="1">
      <alignment vertical="center" wrapText="1"/>
      <protection hidden="1"/>
    </xf>
    <xf numFmtId="0" fontId="46" fillId="0" borderId="0" xfId="0" applyFont="1" applyAlignment="1" applyProtection="1">
      <alignment vertical="center" wrapText="1"/>
      <protection locked="0" hidden="1"/>
    </xf>
    <xf numFmtId="166" fontId="18" fillId="0" borderId="0" xfId="0" applyNumberFormat="1" applyFont="1" applyAlignment="1" applyProtection="1">
      <alignment horizontal="center" vertical="center" wrapText="1"/>
      <protection hidden="1"/>
    </xf>
    <xf numFmtId="0" fontId="48" fillId="0" borderId="0" xfId="0" applyFont="1" applyAlignment="1" applyProtection="1">
      <alignment vertical="center" wrapText="1"/>
      <protection hidden="1"/>
    </xf>
    <xf numFmtId="49" fontId="52" fillId="0" borderId="0" xfId="0" applyNumberFormat="1" applyFont="1" applyAlignment="1" applyProtection="1">
      <alignment vertical="center" wrapText="1"/>
      <protection hidden="1"/>
    </xf>
    <xf numFmtId="49" fontId="5" fillId="0" borderId="0" xfId="0" applyNumberFormat="1" applyFont="1" applyAlignment="1" applyProtection="1">
      <alignment vertical="center" wrapText="1"/>
      <protection hidden="1"/>
    </xf>
    <xf numFmtId="49" fontId="18" fillId="0" borderId="0" xfId="0" applyNumberFormat="1" applyFont="1" applyAlignment="1" applyProtection="1">
      <alignment horizontal="center" vertical="center" wrapText="1"/>
      <protection hidden="1"/>
    </xf>
    <xf numFmtId="166" fontId="48" fillId="0" borderId="0" xfId="0" applyNumberFormat="1" applyFont="1" applyAlignment="1" applyProtection="1">
      <alignment horizontal="center" vertical="center" wrapText="1"/>
      <protection locked="0" hidden="1"/>
    </xf>
    <xf numFmtId="49" fontId="5" fillId="0" borderId="56" xfId="0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57" xfId="0" applyFont="1" applyFill="1" applyBorder="1" applyAlignment="1" applyProtection="1">
      <alignment vertical="center" wrapText="1"/>
      <protection locked="0" hidden="1"/>
    </xf>
    <xf numFmtId="0" fontId="46" fillId="0" borderId="57" xfId="0" applyFont="1" applyFill="1" applyBorder="1" applyAlignment="1" applyProtection="1">
      <alignment horizontal="left" vertical="center" wrapText="1"/>
      <protection hidden="1"/>
    </xf>
    <xf numFmtId="3" fontId="46" fillId="0" borderId="57" xfId="0" applyNumberFormat="1" applyFont="1" applyFill="1" applyBorder="1" applyAlignment="1" applyProtection="1">
      <alignment horizontal="right" vertical="center" wrapText="1"/>
      <protection hidden="1"/>
    </xf>
    <xf numFmtId="0" fontId="46" fillId="0" borderId="57" xfId="0" applyFont="1" applyFill="1" applyBorder="1" applyAlignment="1" applyProtection="1">
      <alignment vertical="center" wrapText="1"/>
      <protection hidden="1"/>
    </xf>
    <xf numFmtId="165" fontId="53" fillId="0" borderId="57" xfId="1" applyNumberFormat="1" applyFont="1" applyFill="1" applyBorder="1" applyAlignment="1" applyProtection="1">
      <alignment horizontal="center" vertical="center" wrapText="1"/>
      <protection hidden="1"/>
    </xf>
    <xf numFmtId="0" fontId="46" fillId="0" borderId="57" xfId="0" applyFont="1" applyFill="1" applyBorder="1" applyAlignment="1" applyProtection="1">
      <alignment horizontal="right" vertical="center" wrapText="1"/>
      <protection hidden="1"/>
    </xf>
    <xf numFmtId="0" fontId="46" fillId="0" borderId="58" xfId="0" applyFont="1" applyFill="1" applyBorder="1" applyAlignment="1" applyProtection="1">
      <alignment vertical="center" wrapText="1"/>
      <protection hidden="1"/>
    </xf>
    <xf numFmtId="165" fontId="46" fillId="0" borderId="57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57" xfId="1" applyNumberFormat="1" applyFont="1" applyFill="1" applyBorder="1" applyAlignment="1" applyProtection="1">
      <alignment horizontal="left" vertical="center" wrapText="1"/>
      <protection locked="0" hidden="1"/>
    </xf>
    <xf numFmtId="166" fontId="41" fillId="0" borderId="57" xfId="1" applyNumberFormat="1" applyFont="1" applyFill="1" applyBorder="1" applyAlignment="1" applyProtection="1">
      <alignment horizontal="center" vertical="center" wrapText="1"/>
      <protection hidden="1"/>
    </xf>
    <xf numFmtId="0" fontId="54" fillId="0" borderId="57" xfId="0" applyFont="1" applyFill="1" applyBorder="1" applyAlignment="1" applyProtection="1">
      <alignment vertical="center" wrapText="1"/>
      <protection locked="0" hidden="1"/>
    </xf>
    <xf numFmtId="0" fontId="54" fillId="0" borderId="57" xfId="0" applyFont="1" applyFill="1" applyBorder="1" applyAlignment="1" applyProtection="1">
      <alignment horizontal="left" vertical="center" wrapText="1"/>
      <protection locked="0" hidden="1"/>
    </xf>
    <xf numFmtId="165" fontId="54" fillId="0" borderId="57" xfId="1" applyNumberFormat="1" applyFont="1" applyFill="1" applyBorder="1" applyAlignment="1" applyProtection="1">
      <alignment horizontal="left" vertical="center" wrapText="1"/>
      <protection locked="0" hidden="1"/>
    </xf>
    <xf numFmtId="165" fontId="41" fillId="0" borderId="57" xfId="1" applyNumberFormat="1" applyFont="1" applyFill="1" applyBorder="1" applyAlignment="1" applyProtection="1">
      <alignment horizontal="left" vertical="center" wrapText="1"/>
      <protection hidden="1"/>
    </xf>
    <xf numFmtId="165" fontId="56" fillId="0" borderId="5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vertical="center" wrapText="1"/>
      <protection hidden="1"/>
    </xf>
    <xf numFmtId="165" fontId="5" fillId="0" borderId="39" xfId="0" applyNumberFormat="1" applyFont="1" applyFill="1" applyBorder="1" applyAlignment="1" applyProtection="1">
      <alignment horizontal="left" vertical="center" wrapText="1"/>
      <protection locked="0" hidden="1"/>
    </xf>
    <xf numFmtId="0" fontId="2" fillId="11" borderId="8" xfId="0" applyFont="1" applyFill="1" applyBorder="1" applyAlignment="1" applyProtection="1">
      <alignment vertical="center" wrapText="1"/>
      <protection hidden="1"/>
    </xf>
    <xf numFmtId="0" fontId="57" fillId="10" borderId="0" xfId="0" applyFont="1" applyFill="1" applyAlignment="1" applyProtection="1">
      <alignment horizontal="left" vertical="center" wrapText="1"/>
      <protection hidden="1"/>
    </xf>
    <xf numFmtId="165" fontId="5" fillId="11" borderId="39" xfId="0" applyNumberFormat="1" applyFont="1" applyFill="1" applyBorder="1" applyAlignment="1" applyProtection="1">
      <alignment horizontal="left" vertical="center" wrapText="1"/>
      <protection locked="0" hidden="1"/>
    </xf>
    <xf numFmtId="0" fontId="29" fillId="6" borderId="2" xfId="0" applyFont="1" applyFill="1" applyBorder="1" applyAlignment="1" applyProtection="1">
      <alignment horizontal="center" vertical="center" wrapText="1"/>
      <protection hidden="1"/>
    </xf>
    <xf numFmtId="0" fontId="29" fillId="6" borderId="31" xfId="0" applyFont="1" applyFill="1" applyBorder="1" applyAlignment="1" applyProtection="1">
      <alignment horizontal="center" vertical="center" wrapText="1"/>
      <protection hidden="1"/>
    </xf>
    <xf numFmtId="0" fontId="29" fillId="6" borderId="1" xfId="0" applyFont="1" applyFill="1" applyBorder="1" applyAlignment="1" applyProtection="1">
      <alignment horizontal="center" vertical="center" wrapText="1"/>
      <protection hidden="1"/>
    </xf>
    <xf numFmtId="0" fontId="29" fillId="6" borderId="35" xfId="0" applyFont="1" applyFill="1" applyBorder="1" applyAlignment="1" applyProtection="1">
      <alignment horizontal="center" vertical="center" wrapText="1"/>
      <protection hidden="1"/>
    </xf>
    <xf numFmtId="0" fontId="16" fillId="2" borderId="29" xfId="0" applyFont="1" applyFill="1" applyBorder="1" applyAlignment="1" applyProtection="1">
      <alignment horizontal="center" vertical="center" wrapText="1"/>
      <protection hidden="1"/>
    </xf>
    <xf numFmtId="0" fontId="16" fillId="2" borderId="30" xfId="0" applyFont="1" applyFill="1" applyBorder="1" applyAlignment="1" applyProtection="1">
      <alignment horizontal="center" vertical="center" wrapText="1"/>
      <protection hidden="1"/>
    </xf>
    <xf numFmtId="0" fontId="16" fillId="2" borderId="11" xfId="0" applyFont="1" applyFill="1" applyBorder="1" applyAlignment="1" applyProtection="1">
      <alignment horizontal="center" vertical="center" wrapText="1"/>
      <protection hidden="1"/>
    </xf>
    <xf numFmtId="0" fontId="16" fillId="2" borderId="16" xfId="0" applyFont="1" applyFill="1" applyBorder="1" applyAlignment="1" applyProtection="1">
      <alignment horizontal="center" vertical="center" wrapText="1"/>
      <protection hidden="1"/>
    </xf>
    <xf numFmtId="0" fontId="16" fillId="2" borderId="12" xfId="0" applyFont="1" applyFill="1" applyBorder="1" applyAlignment="1" applyProtection="1">
      <alignment horizontal="center" vertical="center" wrapText="1"/>
      <protection hidden="1"/>
    </xf>
    <xf numFmtId="0" fontId="16" fillId="2" borderId="13" xfId="0" applyFont="1" applyFill="1" applyBorder="1" applyAlignment="1" applyProtection="1">
      <alignment horizontal="center" vertical="center" wrapText="1"/>
      <protection hidden="1"/>
    </xf>
    <xf numFmtId="0" fontId="16" fillId="2" borderId="15" xfId="0" applyFont="1" applyFill="1" applyBorder="1" applyAlignment="1" applyProtection="1">
      <alignment horizontal="center" vertical="center" wrapText="1"/>
      <protection hidden="1"/>
    </xf>
    <xf numFmtId="0" fontId="16" fillId="2" borderId="19" xfId="0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58"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 outline="0">
        <left/>
        <right style="double">
          <color theme="8" tint="-0.249977111117893"/>
        </right>
        <top style="double">
          <color auto="1"/>
        </top>
        <bottom style="double">
          <color auto="1"/>
        </bottom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5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5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5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5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6" formatCode="#,##0.00_р_.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6" formatCode="#,##0.00_р_.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6" formatCode="#,##0.00_р_.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theme="8"/>
        </right>
        <top style="double">
          <color auto="1"/>
        </top>
        <bottom style="double">
          <color auto="1"/>
        </bottom>
      </border>
      <protection locked="1" hidden="1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1"/>
    </dxf>
    <dxf>
      <border diagonalUp="0" diagonalDown="0">
        <left/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 style="thin">
          <color theme="8"/>
        </right>
        <top/>
        <bottom/>
      </border>
      <protection locked="0" hidden="1"/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color theme="8" tint="-0.2499465926084170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1" hidden="1"/>
    </dxf>
    <dxf>
      <fill>
        <patternFill patternType="none">
          <fgColor indexed="64"/>
          <bgColor auto="1"/>
        </patternFill>
      </fill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</border>
      <protection locked="1" hidden="1"/>
    </dxf>
    <dxf>
      <border diagonalUp="0" diagonalDown="0">
        <left style="medium">
          <color theme="8" tint="-0.249977111117893"/>
        </left>
        <right style="medium">
          <color theme="8" tint="-0.249977111117893"/>
        </right>
        <top style="medium">
          <color theme="8" tint="-0.249977111117893"/>
        </top>
        <bottom style="medium">
          <color theme="8" tint="-0.249977111117893"/>
        </bottom>
      </border>
    </dxf>
    <dxf>
      <fill>
        <patternFill patternType="none">
          <fgColor indexed="64"/>
          <bgColor auto="1"/>
        </patternFill>
      </fill>
      <protection locked="1" hidden="1"/>
    </dxf>
    <dxf>
      <border>
        <bottom style="medium">
          <color theme="8" tint="-0.249977111117893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_-* #,##0.00_р_._-;\-* #,##0.00_р_._-;_-* &quot;-&quot;??_р_._-;_-@_-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  <vertical/>
        <horizontal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Arial"/>
        <scheme val="none"/>
      </font>
      <numFmt numFmtId="165" formatCode="_-* #,##0.00_р_._-;\-* #,##0.00_р_._-;_-* &quot;-&quot;??_р_.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  <vertical/>
        <horizontal/>
      </border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  <vertical/>
        <horizontal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  <vertical/>
        <horizontal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8"/>
        </top>
        <bottom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  <vertical/>
        <horizontal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theme="8"/>
        </right>
        <top style="thin">
          <color theme="8"/>
        </top>
        <bottom/>
        <vertical/>
        <horizontal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theme="8" tint="-0.249977111117893"/>
        </right>
        <top/>
        <bottom/>
        <vertical/>
        <horizontal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protection locked="1" hidden="1"/>
    </dxf>
    <dxf>
      <border outline="0">
        <right style="double">
          <color theme="8" tint="-0.249977111117893"/>
        </right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.00_р_.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66" formatCode="#,##0.00_р_."/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protection locked="0" hidden="1"/>
    </dxf>
  </dxfs>
  <tableStyles count="0" defaultTableStyle="TableStyleMedium2" defaultPivotStyle="PivotStyleMedium9"/>
  <colors>
    <mruColors>
      <color rgb="FF75DFDD"/>
      <color rgb="FFF3F2E9"/>
      <color rgb="FFFFA3A3"/>
      <color rgb="FFFF7D7D"/>
      <color rgb="FF00FF99"/>
      <color rgb="FFD2ECB6"/>
      <color rgb="FF4376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2;&#1080;&#1076;&#1099; &#1076;&#1077;&#1103;&#1090;&#1077;&#1083;&#1100;&#1085;&#1086;&#1089;&#1090;&#1080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0</xdr:rowOff>
    </xdr:from>
    <xdr:to>
      <xdr:col>18</xdr:col>
      <xdr:colOff>38099</xdr:colOff>
      <xdr:row>50</xdr:row>
      <xdr:rowOff>152400</xdr:rowOff>
    </xdr:to>
    <xdr:grpSp>
      <xdr:nvGrpSpPr>
        <xdr:cNvPr id="3" name="Группа 2"/>
        <xdr:cNvGrpSpPr/>
      </xdr:nvGrpSpPr>
      <xdr:grpSpPr>
        <a:xfrm>
          <a:off x="28574" y="0"/>
          <a:ext cx="11553825" cy="9359900"/>
          <a:chOff x="47624" y="95250"/>
          <a:chExt cx="10982325" cy="9677400"/>
        </a:xfrm>
      </xdr:grpSpPr>
      <xdr:sp macro="" textlink="">
        <xdr:nvSpPr>
          <xdr:cNvPr id="7" name="Прямоугольник с одним вырезанным углом 6"/>
          <xdr:cNvSpPr/>
        </xdr:nvSpPr>
        <xdr:spPr>
          <a:xfrm>
            <a:off x="47624" y="95250"/>
            <a:ext cx="10982325" cy="9677400"/>
          </a:xfrm>
          <a:prstGeom prst="snip1Rect">
            <a:avLst/>
          </a:prstGeom>
          <a:solidFill>
            <a:schemeClr val="bg2"/>
          </a:solidFill>
          <a:ln>
            <a:solidFill>
              <a:srgbClr val="75DFDD"/>
            </a:solidFill>
          </a:ln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ru-RU" sz="120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Добрый день!</a:t>
            </a:r>
          </a:p>
          <a:p>
            <a:pPr algn="l"/>
            <a:endParaRPr lang="ru-RU" sz="1200" kern="1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этом файле Вы найдете форму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для составления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Бюджета проекта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.</a:t>
            </a:r>
          </a:p>
          <a:p>
            <a:pPr algn="l"/>
            <a:endParaRPr lang="ru-RU" sz="120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1)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Вы можете начать с заполнения таблицы на листе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Виды деятельности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":</a:t>
            </a:r>
          </a:p>
          <a:p>
            <a:pPr algn="l"/>
            <a:endParaRPr lang="ru-RU" sz="120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1" kern="100" baseline="0">
                <a:solidFill>
                  <a:schemeClr val="accent2"/>
                </a:solidFill>
                <a:latin typeface="Century Gothic" panose="020B0502020202020204" pitchFamily="34" charset="0"/>
              </a:rPr>
              <a:t>Внимание!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таблица разбита серыми строками на 10 равных частей. Каждая часть соответствует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одному виду деятельности.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Названия видов деятельности указываются в колонке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Наименование вида деятельности по проекту/ статьи расходов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в ячейках, выделенных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серой заливкой.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Статьи расходов по каждому виду деятельности детализируются в строках под названием. Под каждым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видом деятельности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могут оставаться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пустые строки - не удаляйте их!</a:t>
            </a:r>
          </a:p>
          <a:p>
            <a:pPr algn="l"/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Постарайтесь разделить деятельность по проекту не более, чем на 10 видов. Если не удается - обратитесь к администраторам конкурса.</a:t>
            </a:r>
          </a:p>
          <a:p>
            <a:pPr algn="l"/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2) Обратите внимание на 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строку заголовков 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таблицы "Планируемые виды деятельности по проекту" (выделена оранжевой заливкой) - там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находятся указания по заполнению каждой колонки в таблице. </a:t>
            </a:r>
          </a:p>
          <a:p>
            <a:pPr algn="l"/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3) В колонках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Блок проекта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Группа статей расходов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Виды расходов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нужно выбрать соответствующее описание из выпадающего списка.  Установка собственных формулировок невозможна для этих колонок.</a:t>
            </a:r>
          </a:p>
          <a:p>
            <a:pPr algn="l"/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4) Колонки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"Наименование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вида деятельности по проекту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/ статьи расходов", </a:t>
            </a:r>
            <a:r>
              <a:rPr lang="ru-RU" sz="1200" b="1">
                <a:solidFill>
                  <a:sysClr val="windowText" lastClr="000000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"Единица измерения", "Кол-во единиц"</a:t>
            </a:r>
            <a:r>
              <a:rPr lang="ru-RU" sz="1100" b="1">
                <a:solidFill>
                  <a:sysClr val="windowText" lastClr="000000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,</a:t>
            </a:r>
            <a:r>
              <a:rPr lang="ru-RU" sz="1100" b="1" baseline="0">
                <a:solidFill>
                  <a:sysClr val="windowText" lastClr="000000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Стоимость / оплата за единицу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", "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Дополнительные комментарии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 заполняются вручную, в соответствии с планом Вашего проекта.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5) Столбцы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Единица измерения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Кол-во единиц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заполняются в случае, если возможно детализировать подобным образом расчет по статье. Если нельзя, то данные сразу вносятся в столбец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Стоимость / оплата за единицу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". Для данных колонок установлена проверка данных - туда можно вводить только числовые значения.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Расшифровку можно привести в колонке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Дополнительные комментарии".</a:t>
            </a:r>
          </a:p>
          <a:p>
            <a:pPr algn="l"/>
            <a:endParaRPr lang="ru-RU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6) После заполнения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таблицы "Виды деятельности" уберите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пустые строки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по колонке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</a:t>
            </a:r>
            <a:r>
              <a:rPr kumimoji="0" lang="ru-RU" sz="1200" b="1" i="0" u="none" strike="noStrike" kern="10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Наименование вида деятельности по проекту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/ статьи расходов"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с помощью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фильтра.</a:t>
            </a:r>
            <a:endParaRPr lang="en-US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endParaRPr lang="en-US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перейдите на лист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Бюджет проекта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и так же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уберите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пустые строки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 по колонке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"Статьи расходов"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с помощью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фильтра.</a:t>
            </a:r>
            <a:endParaRPr kumimoji="0" lang="en-US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endPara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1" kern="100">
                <a:solidFill>
                  <a:srgbClr val="FF0000"/>
                </a:solidFill>
                <a:latin typeface="Century Gothic" panose="020B0502020202020204" pitchFamily="34" charset="0"/>
              </a:rPr>
              <a:t>В этом случае таблица "Бюджет проекта" заполняется автоматически на основе таблицы "Виды деятельности". </a:t>
            </a:r>
          </a:p>
          <a:p>
            <a:pPr algn="l"/>
            <a:endPara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Все, что Вам нужно сделать далее 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- в таблице "Бюджет проекта" заполнить 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колонки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т.ч. запрашиваемые средства, руб.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том числе софинансирование (из собственных ресурсов), руб.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том числе софинансирование (средства партнеров), руб.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":</a:t>
            </a:r>
          </a:p>
          <a:p>
            <a:pPr algn="l"/>
            <a:endPara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1)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Для этих колонок установлена проверка данных - туда можно вводить только числовые значения.</a:t>
            </a:r>
          </a:p>
          <a:p>
            <a:pPr algn="l"/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2) Проследите, чтобы сумма денежных средств по строке в этих колонках совпадала со значением в колонке "ВСЕГО, руб."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по той же строке (Для проверки введена колонка "Проверка").</a:t>
            </a:r>
          </a:p>
          <a:p>
            <a:pPr algn="l"/>
            <a:endPara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Также вы можете, не заполняя таблицу </a:t>
            </a:r>
            <a:r>
              <a:rPr kumimoji="0" lang="ru-RU" sz="1200" b="0" i="0" u="none" strike="noStrike" kern="100" cap="none" spc="0" normalizeH="0" baseline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"Виды деятельности", сразу перейти к заполнению таблицы "Бюджет проекта"</a:t>
            </a:r>
            <a:endParaRPr kumimoji="0" lang="ru-RU" sz="1200" b="0" i="0" u="none" strike="noStrike" kern="1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endPara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Обратите внимание на примечания и подсказки в самих таблицах.</a:t>
            </a:r>
          </a:p>
        </xdr:txBody>
      </xdr:sp>
      <xdr:sp macro="" textlink="">
        <xdr:nvSpPr>
          <xdr:cNvPr id="9" name="Прямоугольник с двумя скругленными противолежащими углами 8">
            <a:hlinkClick xmlns:r="http://schemas.openxmlformats.org/officeDocument/2006/relationships" r:id="rId1"/>
          </xdr:cNvPr>
          <xdr:cNvSpPr/>
        </xdr:nvSpPr>
        <xdr:spPr>
          <a:xfrm>
            <a:off x="8277225" y="8658225"/>
            <a:ext cx="1819275" cy="752475"/>
          </a:xfrm>
          <a:prstGeom prst="round2DiagRect">
            <a:avLst>
              <a:gd name="adj1" fmla="val 44515"/>
              <a:gd name="adj2" fmla="val 0"/>
            </a:avLst>
          </a:prstGeom>
          <a:solidFill>
            <a:schemeClr val="bg2"/>
          </a:solidFill>
          <a:ln>
            <a:solidFill>
              <a:srgbClr val="75DFDD"/>
            </a:solidFill>
          </a:ln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200" b="1">
                <a:solidFill>
                  <a:schemeClr val="accent5">
                    <a:lumMod val="75000"/>
                  </a:schemeClr>
                </a:solidFill>
                <a:latin typeface="Century Gothic" panose="020B0502020202020204" pitchFamily="34" charset="0"/>
              </a:rPr>
              <a:t>Начать</a:t>
            </a:r>
          </a:p>
        </xdr:txBody>
      </xdr:sp>
    </xdr:grpSp>
    <xdr:clientData/>
  </xdr:twoCellAnchor>
  <xdr:twoCellAnchor>
    <xdr:from>
      <xdr:col>0</xdr:col>
      <xdr:colOff>38098</xdr:colOff>
      <xdr:row>0</xdr:row>
      <xdr:rowOff>0</xdr:rowOff>
    </xdr:from>
    <xdr:to>
      <xdr:col>24</xdr:col>
      <xdr:colOff>571499</xdr:colOff>
      <xdr:row>68</xdr:row>
      <xdr:rowOff>0</xdr:rowOff>
    </xdr:to>
    <xdr:grpSp>
      <xdr:nvGrpSpPr>
        <xdr:cNvPr id="10" name="Группа 9"/>
        <xdr:cNvGrpSpPr/>
      </xdr:nvGrpSpPr>
      <xdr:grpSpPr>
        <a:xfrm>
          <a:off x="38098" y="0"/>
          <a:ext cx="15925801" cy="12522200"/>
          <a:chOff x="83363" y="95250"/>
          <a:chExt cx="11405565" cy="9848850"/>
        </a:xfrm>
      </xdr:grpSpPr>
      <xdr:sp macro="" textlink="">
        <xdr:nvSpPr>
          <xdr:cNvPr id="11" name="Прямоугольник с одним вырезанным углом 10"/>
          <xdr:cNvSpPr/>
        </xdr:nvSpPr>
        <xdr:spPr>
          <a:xfrm>
            <a:off x="83363" y="95250"/>
            <a:ext cx="11405565" cy="9848850"/>
          </a:xfrm>
          <a:prstGeom prst="snip1Rect">
            <a:avLst/>
          </a:prstGeom>
          <a:solidFill>
            <a:schemeClr val="bg2"/>
          </a:solidFill>
          <a:ln>
            <a:solidFill>
              <a:srgbClr val="75DFDD"/>
            </a:solidFill>
          </a:ln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ru-RU" sz="120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Добрый день!</a:t>
            </a:r>
          </a:p>
          <a:p>
            <a:pPr algn="l"/>
            <a:r>
              <a:rPr lang="ru-RU" sz="120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этом файле Вы найдете форму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для составления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Бюджета проекта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.</a:t>
            </a:r>
          </a:p>
          <a:p>
            <a:pPr algn="l"/>
            <a:endParaRPr lang="ru-RU" sz="120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1) Необходимо 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начать с заполнения таблицы на листе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Виды деятельности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". </a:t>
            </a: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1" kern="100" baseline="0">
                <a:solidFill>
                  <a:srgbClr val="FF0000"/>
                </a:solidFill>
                <a:latin typeface="Century Gothic" panose="020B0502020202020204" pitchFamily="34" charset="0"/>
                <a:ea typeface="+mn-ea"/>
                <a:cs typeface="+mn-cs"/>
              </a:rPr>
              <a:t>Таблица "Бюджет проекта" заполняется автоматически на основе таблицы "Виды деятельности". </a:t>
            </a:r>
          </a:p>
          <a:p>
            <a:pPr algn="l"/>
            <a:endParaRPr lang="ru-RU" sz="120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1" kern="100" baseline="0">
                <a:solidFill>
                  <a:schemeClr val="accent2"/>
                </a:solidFill>
                <a:latin typeface="Century Gothic" panose="020B0502020202020204" pitchFamily="34" charset="0"/>
              </a:rPr>
              <a:t>Внимание!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таблица разбита серыми строками на 10 равных частей. Каждая часть соответствует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одному виду деятельности.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Названия видов деятельности указываются в колонке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Наименование вида деятельности по проекту/ статьи расходов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в ячейках, выделенных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серой заливкой.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Статьи расходов по каждому виду деятельности детализируются в строках под названием. Под каждым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видом деятельности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могут оставаться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пустые строки - не удаляйте их!</a:t>
            </a:r>
            <a:r>
              <a:rPr lang="en-US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</a:t>
            </a:r>
            <a:endParaRPr lang="ru-RU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1" u="sng" kern="100" baseline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Если вам не хватает строк или не удается разделить деятельность по проекту не более, чем на 10 видов, для добавления новых строк или дополнительных разделов обратитесь к администраторам конкурса!</a:t>
            </a:r>
          </a:p>
          <a:p>
            <a:pPr algn="l"/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2) Обратите внимание на 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строку заголовков 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таблицы "Планируемые виды деятельности по проекту" (</a:t>
            </a:r>
            <a:r>
              <a:rPr lang="ru-RU" sz="1200" b="1" kern="100" baseline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выделена оранжевой заливкой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) - там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находятся указания по заполнению каждой колонки в таблице. </a:t>
            </a:r>
          </a:p>
          <a:p>
            <a:pPr algn="l"/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3) В колонках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Блок проекта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Группа статей расходов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Виды расходов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нужно выбрать соответствующее описание из выпадающего списка.  Установка собственных формулировок для этих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колонок невозможна!</a:t>
            </a:r>
          </a:p>
          <a:p>
            <a:pPr algn="l"/>
            <a:endParaRPr lang="ru-RU" sz="1200" b="1" kern="100" baseline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4) Колонки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"Наименование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вида деятельности по проекту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/ статьи расходов", </a:t>
            </a:r>
            <a:r>
              <a:rPr lang="ru-RU" sz="1200" b="1">
                <a:solidFill>
                  <a:sysClr val="windowText" lastClr="000000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"Единица измерения", "Кол-во единиц"</a:t>
            </a:r>
            <a:r>
              <a:rPr lang="ru-RU" sz="1100" b="1">
                <a:solidFill>
                  <a:sysClr val="windowText" lastClr="000000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,</a:t>
            </a:r>
            <a:r>
              <a:rPr lang="ru-RU" sz="1100" b="1" baseline="0">
                <a:solidFill>
                  <a:sysClr val="windowText" lastClr="000000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Стоимость / оплата за единицу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", "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Дополнительные комментарии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 заполняются вручную, в соответствии с деятельностью по Вашему проекту.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5) Столбцы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Единица измерения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Кол-во единиц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заполняются в случае, если возможно детализировать подобным образом расчет по статье. Если нельзя, то данные сразу вносятся в столбец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Стоимость / оплата за единицу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". Для данных колонок установлена проверка данных - туда можно вводить только числовые значения.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</a:t>
            </a:r>
          </a:p>
          <a:p>
            <a:pPr algn="l"/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6)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Обязательно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 поясните каждую сумму по статье расхода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в колонке "Обоснование статьи расхода".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Пояснения касаются как запрашиваемых средств, так и софинансирования. Если Вы сразу укажите, как именно планируется  сформировать финансирование по данной строке, это упростит потом разнесение по источникам в "Бюджете проекта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". </a:t>
            </a: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ru-RU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7) После заполнения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таблицы "Виды деятельности" уберите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пустые строки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по колонке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</a:t>
            </a:r>
            <a:r>
              <a:rPr kumimoji="0" lang="ru-RU" sz="1200" b="1" i="0" u="none" strike="noStrike" kern="10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Наименование вида деятельности по проекту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/ статьи расходов"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с помощью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фильтра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(</a:t>
            </a:r>
            <a:r>
              <a:rPr lang="ru-RU" sz="1200" b="1" kern="100" baseline="0" noProof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т. е. снять галочку, не удаляя строки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). П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ерейдите на лист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Бюджет проекта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и таким же образом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уберите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пустые строки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 по колонке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"Статьи расходов"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с помощью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фильтра.</a:t>
            </a:r>
            <a:endParaRPr kumimoji="0" lang="en-US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endPara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8) Все, что Вам нужно сделать далее 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- в таблице "Бюджет проекта" заполнить 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колонки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т.ч. запрашиваемые средства, тыс. руб.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том числе софинансирование (из собственных ресурсов), тыс. руб.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том числе софинансирование (средства партнеров), тыс. руб.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Для этих колонок установлена проверка данных - туда можно вводить только числовые значения. Проследите, чтобы сумма денежных средств по строке в этих колонках совпадала со значением в колонке "ВСЕГО, тыс. руб."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по той же строке (</a:t>
            </a:r>
            <a:r>
              <a:rPr lang="ru-RU" sz="1200" b="1" kern="100" baseline="0" noProof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Для контроля введена колонка "Проверка"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).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Софинансирование (из собственных ресурсов) - ресурсы, которые принадлежат организации на момент начала деятельности по проекту (денежные средства, имущество, помещения, трудовые ресурсы). 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Софинансирование (средства партнеров) – отражаются в случае, когда есть третья сторона, которая вносит вклад в достижение результатов проекта с момента начала проекта (перечисляет денежные средства,  безвозмездно предоставляет помещение, услуги или оборудование в рамках проекта, волонтерство и т. д.). </a:t>
            </a:r>
          </a:p>
          <a:p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9</a:t>
            </a:r>
            <a:r>
              <a:rPr lang="en-US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)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Если необходимо, можно обновить информацию в колонке "Обоснование статьи расхода" (через редактирование соответствующих строк в таблице "Виды деятельности") .</a:t>
            </a:r>
          </a:p>
          <a:p>
            <a:pPr algn="l"/>
            <a:endPara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r>
              <a:rPr lang="ru-RU" sz="1200" b="1" kern="100" baseline="0" noProof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Обратите внимание на примечания и подсказки в самих таблицах.</a:t>
            </a:r>
            <a:r>
              <a:rPr lang="en-US" sz="1200" b="1" kern="100" baseline="0" noProof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 </a:t>
            </a:r>
            <a:r>
              <a:rPr lang="ru-RU" sz="1200" b="1" kern="100" baseline="0" noProof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Не забудьте, что все суммы указываются в тысячах рублей.</a:t>
            </a:r>
          </a:p>
          <a:p>
            <a:pPr algn="l"/>
            <a:endParaRPr lang="ru-RU" sz="1200" b="1" kern="100" baseline="0" noProof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endParaRPr>
          </a:p>
          <a:p>
            <a:r>
              <a:rPr lang="ru-RU" sz="1200" b="1" kern="100" baseline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Административные расходы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- затраты на административно-управленческий аппарат, задействованный в рамках данного проекта, а также иные расходы, которые невозможно однозначно отнести к определенной статье расходов по проекту.</a:t>
            </a:r>
            <a:r>
              <a:rPr lang="en-US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(Например, оплата труда бухгалтера, юриста, включая подоходный налог и страховые взносы и т. д., банковские, почтовые расходы)</a:t>
            </a:r>
            <a:r>
              <a:rPr lang="en-US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. </a:t>
            </a:r>
            <a:r>
              <a:rPr lang="ru-RU" sz="1200" b="1" kern="100" baseline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Программные расходы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- расходы непосредственно на проект.</a:t>
            </a:r>
          </a:p>
          <a:p>
            <a:pPr algn="l"/>
            <a:endParaRPr lang="ru-RU" sz="1200" b="1" kern="100" baseline="0" noProof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endParaRPr>
          </a:p>
          <a:p>
            <a:r>
              <a:rPr lang="ru-RU" sz="1200" b="1" kern="100" baseline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ГРУППЫ СТАТЕЙ РАСХОДОВ </a:t>
            </a:r>
            <a:endParaRPr lang="en-US" sz="1200" b="1" kern="100" baseline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endParaRPr>
          </a:p>
          <a:p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1.1. ФОТ штатных сотрудников, оплата труда штатных сотрудников, включая НДФЛ и страховые взносы. Должен быть трудовой договор ИЛИ доп. соглашение на участие штатного сотрудника о работе на данном проекте с указанием, оплаты труда по проекту ИЛИ гражданско-правовые договоры на оказание услуг с сотрудниками</a:t>
            </a:r>
          </a:p>
          <a:p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1.2. ФОТ привлеченных специалистов, олата труда привлеченных специалистов, включая НДФЛ и страховые взносы. Должны быть гражданско-правовые договоры на оказание услуг</a:t>
            </a:r>
          </a:p>
          <a:p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1.3. ФОТ АУП, оплата труда административно-управленческого персонала, включая НДФЛ и страховые взносы. Должен быть трудовой договор ИЛИ доп. соглашение на участие штатного сотрудника о работе на данном проекте с указанием, оплаты труда по проекту ИЛИ гражданско-правовые договоры на оказание услуг с сотрудниками</a:t>
            </a:r>
          </a:p>
          <a:p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2. Материальные затраты - оборудование, расходные материалы, канцелярия, продукты для кофе-брейков и т. д.</a:t>
            </a:r>
          </a:p>
          <a:p>
            <a:pPr algn="l"/>
            <a:endParaRPr lang="ru-RU" sz="1200" b="1" kern="100" baseline="0" noProof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endParaRPr>
          </a:p>
        </xdr:txBody>
      </xdr:sp>
      <xdr:sp macro="" textlink="">
        <xdr:nvSpPr>
          <xdr:cNvPr id="12" name="Прямоугольник с двумя скругленными противолежащими углами 11">
            <a:hlinkClick xmlns:r="http://schemas.openxmlformats.org/officeDocument/2006/relationships" r:id="rId1"/>
          </xdr:cNvPr>
          <xdr:cNvSpPr/>
        </xdr:nvSpPr>
        <xdr:spPr>
          <a:xfrm>
            <a:off x="8067675" y="8858250"/>
            <a:ext cx="1819275" cy="752475"/>
          </a:xfrm>
          <a:prstGeom prst="round2DiagRect">
            <a:avLst>
              <a:gd name="adj1" fmla="val 44515"/>
              <a:gd name="adj2" fmla="val 0"/>
            </a:avLst>
          </a:prstGeom>
          <a:solidFill>
            <a:schemeClr val="bg2"/>
          </a:solidFill>
          <a:ln>
            <a:solidFill>
              <a:srgbClr val="75DFDD"/>
            </a:solidFill>
          </a:ln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200" b="1">
                <a:solidFill>
                  <a:schemeClr val="accent5">
                    <a:lumMod val="75000"/>
                  </a:schemeClr>
                </a:solidFill>
                <a:latin typeface="Century Gothic" panose="020B0502020202020204" pitchFamily="34" charset="0"/>
              </a:rPr>
              <a:t>Начать</a:t>
            </a:r>
          </a:p>
        </xdr:txBody>
      </xdr:sp>
    </xdr:grpSp>
    <xdr:clientData/>
  </xdr:twoCellAnchor>
  <xdr:oneCellAnchor>
    <xdr:from>
      <xdr:col>0</xdr:col>
      <xdr:colOff>600075</xdr:colOff>
      <xdr:row>6</xdr:row>
      <xdr:rowOff>38100</xdr:rowOff>
    </xdr:from>
    <xdr:ext cx="184731" cy="264560"/>
    <xdr:sp macro="" textlink="">
      <xdr:nvSpPr>
        <xdr:cNvPr id="2" name="TextBox 1"/>
        <xdr:cNvSpPr txBox="1"/>
      </xdr:nvSpPr>
      <xdr:spPr>
        <a:xfrm>
          <a:off x="600075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19050</xdr:colOff>
      <xdr:row>6</xdr:row>
      <xdr:rowOff>47625</xdr:rowOff>
    </xdr:from>
    <xdr:ext cx="184731" cy="264560"/>
    <xdr:sp macro="" textlink="">
      <xdr:nvSpPr>
        <xdr:cNvPr id="4" name="TextBox 3"/>
        <xdr:cNvSpPr txBox="1"/>
      </xdr:nvSpPr>
      <xdr:spPr>
        <a:xfrm>
          <a:off x="62865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349250</xdr:colOff>
      <xdr:row>218</xdr:row>
      <xdr:rowOff>299357</xdr:rowOff>
    </xdr:from>
    <xdr:to>
      <xdr:col>8</xdr:col>
      <xdr:colOff>721177</xdr:colOff>
      <xdr:row>222</xdr:row>
      <xdr:rowOff>312964</xdr:rowOff>
    </xdr:to>
    <xdr:sp macro="" textlink="">
      <xdr:nvSpPr>
        <xdr:cNvPr id="2" name="Прямоугольник с одним вырезанным углом 1"/>
        <xdr:cNvSpPr/>
      </xdr:nvSpPr>
      <xdr:spPr>
        <a:xfrm>
          <a:off x="12350750" y="43706143"/>
          <a:ext cx="6345463" cy="2789464"/>
        </a:xfrm>
        <a:prstGeom prst="snip1Rect">
          <a:avLst/>
        </a:prstGeom>
        <a:solidFill>
          <a:schemeClr val="bg2"/>
        </a:solidFill>
        <a:ln>
          <a:solidFill>
            <a:srgbClr val="75DFDD"/>
          </a:solidFill>
        </a:ln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200" b="1" baseline="0">
            <a:solidFill>
              <a:schemeClr val="accent2"/>
            </a:solidFill>
            <a:latin typeface="Century Gothic" panose="020B0502020202020204" pitchFamily="34" charset="0"/>
            <a:ea typeface="+mn-ea"/>
            <a:cs typeface="+mn-cs"/>
          </a:endParaRPr>
        </a:p>
        <a:p>
          <a:pPr algn="l"/>
          <a:endParaRPr lang="ru-RU" sz="1200" b="1">
            <a:solidFill>
              <a:schemeClr val="accent2"/>
            </a:solidFill>
            <a:latin typeface="Century Gothic" panose="020B0502020202020204" pitchFamily="34" charset="0"/>
          </a:endParaRPr>
        </a:p>
        <a:p>
          <a:pPr algn="l"/>
          <a:r>
            <a:rPr lang="ru-RU" sz="1200" b="1">
              <a:solidFill>
                <a:schemeClr val="accent2"/>
              </a:solidFill>
              <a:latin typeface="Century Gothic" panose="020B0502020202020204" pitchFamily="34" charset="0"/>
            </a:rPr>
            <a:t>Внимание!</a:t>
          </a:r>
        </a:p>
        <a:p>
          <a:pPr algn="l"/>
          <a:r>
            <a:rPr lang="ru-RU" sz="1200">
              <a:solidFill>
                <a:sysClr val="windowText" lastClr="000000"/>
              </a:solidFill>
              <a:latin typeface="Century Gothic" panose="020B0502020202020204" pitchFamily="34" charset="0"/>
            </a:rPr>
            <a:t>Еще раз убедитесь, что по кажной строке заполнены все колонки!</a:t>
          </a:r>
        </a:p>
        <a:p>
          <a:pPr algn="l"/>
          <a:r>
            <a:rPr lang="ru-RU" sz="1200">
              <a:solidFill>
                <a:sysClr val="windowText" lastClr="000000"/>
              </a:solidFill>
              <a:latin typeface="Century Gothic" panose="020B0502020202020204" pitchFamily="34" charset="0"/>
            </a:rPr>
            <a:t>После этого 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уберите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пустые строки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 по колонке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"Наименование мероприятия / статьи расходов" 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с помощью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фильтра.</a:t>
          </a:r>
          <a:endParaRPr lang="ru-RU" sz="1200">
            <a:solidFill>
              <a:sysClr val="windowText" lastClr="000000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571500</xdr:colOff>
      <xdr:row>209</xdr:row>
      <xdr:rowOff>0</xdr:rowOff>
    </xdr:from>
    <xdr:to>
      <xdr:col>14</xdr:col>
      <xdr:colOff>1809750</xdr:colOff>
      <xdr:row>214</xdr:row>
      <xdr:rowOff>476250</xdr:rowOff>
    </xdr:to>
    <xdr:sp macro="" textlink="">
      <xdr:nvSpPr>
        <xdr:cNvPr id="8" name="Прямоугольник с одним вырезанным углом 7"/>
        <xdr:cNvSpPr/>
      </xdr:nvSpPr>
      <xdr:spPr>
        <a:xfrm>
          <a:off x="21637625" y="44577000"/>
          <a:ext cx="6604000" cy="2603500"/>
        </a:xfrm>
        <a:prstGeom prst="snip1Rect">
          <a:avLst/>
        </a:prstGeom>
        <a:solidFill>
          <a:schemeClr val="bg2"/>
        </a:solidFill>
        <a:ln>
          <a:solidFill>
            <a:srgbClr val="75DFDD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="1">
              <a:solidFill>
                <a:schemeClr val="accent2"/>
              </a:solidFill>
              <a:latin typeface="Century Gothic" panose="020B0502020202020204" pitchFamily="34" charset="0"/>
            </a:rPr>
            <a:t>Внимание!</a:t>
          </a:r>
        </a:p>
        <a:p>
          <a:pPr algn="l"/>
          <a:endParaRPr lang="ru-RU" sz="1200">
            <a:solidFill>
              <a:srgbClr val="C00000"/>
            </a:solidFill>
            <a:latin typeface="Century Gothic" panose="020B0502020202020204" pitchFamily="34" charset="0"/>
          </a:endParaRPr>
        </a:p>
        <a:p>
          <a:pPr algn="l"/>
          <a:r>
            <a:rPr lang="ru-RU" sz="1200">
              <a:solidFill>
                <a:sysClr val="windowText" lastClr="000000"/>
              </a:solidFill>
              <a:latin typeface="Century Gothic" panose="020B0502020202020204" pitchFamily="34" charset="0"/>
            </a:rPr>
            <a:t>Еще раз убедитесь, что по каждой строке заполнены все колонки!</a:t>
          </a:r>
          <a:endParaRPr lang="en-US" sz="1200">
            <a:solidFill>
              <a:sysClr val="windowText" lastClr="000000"/>
            </a:solidFill>
            <a:latin typeface="Century Gothic" panose="020B0502020202020204" pitchFamily="34" charset="0"/>
          </a:endParaRPr>
        </a:p>
        <a:p>
          <a:pPr algn="l"/>
          <a:endParaRPr lang="en-US" sz="1200">
            <a:solidFill>
              <a:sysClr val="windowText" lastClr="000000"/>
            </a:solidFill>
            <a:latin typeface="Century Gothic" panose="020B0502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После этого 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уберите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пустые строки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 по колонке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"Статьи расходов" 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с помощью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фильтра.</a:t>
          </a:r>
          <a:endParaRPr kumimoji="0" lang="en-US" sz="1200" b="1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entury Gothic" panose="020B0502020202020204" pitchFamily="34" charset="0"/>
            <a:ea typeface="+mn-ea"/>
            <a:cs typeface="+mn-cs"/>
          </a:endParaRPr>
        </a:p>
        <a:p>
          <a:pPr algn="l"/>
          <a:endParaRPr lang="ru-RU" sz="1200">
            <a:solidFill>
              <a:sysClr val="windowText" lastClr="000000"/>
            </a:solidFill>
            <a:latin typeface="Century Gothic" panose="020B0502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>
              <a:solidFill>
                <a:sysClr val="windowText" lastClr="000000"/>
              </a:solidFill>
              <a:latin typeface="Century Gothic" panose="020B0502020202020204" pitchFamily="34" charset="0"/>
            </a:rPr>
            <a:t>Обратите особое внимание на детализацию источников финансирования. 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Сумма денежных средств по строке в этих колонках должна совпадать со значением в колонке "ВСЕГО, тыс. руб." по той же строке (Для проверки введена колонка "Проверка").</a:t>
          </a:r>
        </a:p>
        <a:p>
          <a:pPr algn="l"/>
          <a:endParaRPr lang="ru-RU" sz="1200">
            <a:solidFill>
              <a:sysClr val="windowText" lastClr="000000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Таблица2" displayName="Таблица2" ref="A4:J216" totalsRowShown="0" headerRowDxfId="57" dataDxfId="56" tableBorderDxfId="55" headerRowCellStyle="Финансовый">
  <autoFilter ref="A4:J216"/>
  <tableColumns count="10">
    <tableColumn id="1" name="Столбец1" dataDxfId="54"/>
    <tableColumn id="2" name="БЛОК ПРОЕКТА" dataDxfId="53"/>
    <tableColumn id="3" name="ГРУППА СТАТЕЙ РАСХОДОВ" dataDxfId="52"/>
    <tableColumn id="4" name="ВИДЫ РАСХОДОВ" dataDxfId="51"/>
    <tableColumn id="5" name="НАИМЕНОВАНИЕ ВИДА ДЕЯТЕЛЬНОСТИ ПО ПРОЕКТУ / СТАТЬИ РАСХОДОВ" dataDxfId="50"/>
    <tableColumn id="6" name="единица измерения" dataDxfId="49"/>
    <tableColumn id="7" name="Кол-во единиц" dataDxfId="48"/>
    <tableColumn id="8" name="Стоимость / оплата за единицу, тыс. руб." dataDxfId="47"/>
    <tableColumn id="9" name="ВСЕГО, тыс. руб." dataDxfId="46" dataCellStyle="Финансовый"/>
    <tableColumn id="10" name="Обоснование статьи расхода" dataDxfId="45" dataCellStyle="Финансовый"/>
  </tableColumns>
  <tableStyleInfo name="TableStyleMedium6" showFirstColumn="0" showLastColumn="0" showRowStripes="0" showColumnStripes="0"/>
</table>
</file>

<file path=xl/tables/table2.xml><?xml version="1.0" encoding="utf-8"?>
<table xmlns="http://schemas.openxmlformats.org/spreadsheetml/2006/main" id="4" name="Таблица4" displayName="Таблица4" ref="C219:E228" headerRowDxfId="44" dataDxfId="42" totalsRowDxfId="40" headerRowBorderDxfId="43" tableBorderDxfId="41">
  <autoFilter ref="C219:E228">
    <filterColumn colId="0" hiddenButton="1"/>
    <filterColumn colId="1" hiddenButton="1"/>
    <filterColumn colId="2" hiddenButton="1"/>
  </autoFilter>
  <tableColumns count="3">
    <tableColumn id="1" name="ГРУППЫ СТАТЕЙ РАСХОДОВ (кратко)" totalsRowLabel="Итог" dataDxfId="39" totalsRowDxfId="38"/>
    <tableColumn id="2" name="ГРУППЫ СТАТЕЙ РАСХОДОВ" dataDxfId="37"/>
    <tableColumn id="3" name="ПРИМЕЧАНИЯ" totalsRowFunction="count" dataDxfId="36" totalsRowDxfId="35"/>
  </tableColumns>
  <tableStyleInfo name="TableStyleMedium20" showFirstColumn="0" showLastColumn="0" showRowStripes="1" showColumnStripes="0"/>
</table>
</file>

<file path=xl/tables/table3.xml><?xml version="1.0" encoding="utf-8"?>
<table xmlns="http://schemas.openxmlformats.org/spreadsheetml/2006/main" id="3" name="Таблица1" displayName="Таблица1" ref="C5:M207" headerRowDxfId="23" dataDxfId="22" totalsRowDxfId="20" tableBorderDxfId="21" dataCellStyle="Финансовый">
  <autoFilter ref="C5:M207"/>
  <tableColumns count="11">
    <tableColumn id="1" name="Блок проекта" totalsRowLabel="Итог" dataDxfId="19"/>
    <tableColumn id="2" name="Вид расходов" dataDxfId="18" totalsRowDxfId="17"/>
    <tableColumn id="3" name="Статьи расходов" dataDxfId="16" totalsRowDxfId="15"/>
    <tableColumn id="4" name="Единица измерения" dataDxfId="14" totalsRowDxfId="13" dataCellStyle="Финансовый"/>
    <tableColumn id="5" name="Кол-во единиц" dataDxfId="12" totalsRowDxfId="11" dataCellStyle="Финансовый"/>
    <tableColumn id="6" name="Стоимость / оплата за единицу" dataDxfId="10" totalsRowDxfId="9" dataCellStyle="Финансовый"/>
    <tableColumn id="7" name="ВСЕГО, тыс. руб." dataDxfId="8" totalsRowDxfId="7" dataCellStyle="Финансовый"/>
    <tableColumn id="8" name="В т.ч. запрашиваемые средства, тыс. руб." dataDxfId="6" totalsRowDxfId="5" dataCellStyle="Финансовый"/>
    <tableColumn id="9" name="В том числе софинансирование (из собственных ресурсов), тыс. руб." dataDxfId="4" totalsRowDxfId="3" dataCellStyle="Финансовый"/>
    <tableColumn id="10" name="В том числе софинансирование (средства партнеров), тыс. руб." dataDxfId="2" totalsRowDxfId="1" dataCellStyle="Финансовый"/>
    <tableColumn id="11" name="Обоснование статьи расхода" totalsRowFunction="count" dataDxfId="0"/>
  </tableColumns>
  <tableStyleInfo name="TableStyleMedium20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showGridLines="0" zoomScaleNormal="100" workbookViewId="0">
      <selection activeCell="AB19" sqref="AB19"/>
    </sheetView>
  </sheetViews>
  <sheetFormatPr defaultColWidth="9.1796875" defaultRowHeight="14.5" x14ac:dyDescent="0.35"/>
  <cols>
    <col min="1" max="16384" width="9.1796875" style="143"/>
  </cols>
  <sheetData/>
  <sheetProtection algorithmName="SHA-512" hashValue="55tCRviIJiJqxxcEVQvOxqnLogV+aAIb/hQJLXX8LToxoccRGlRsa2wVNMaBS0GINJNtGVY4p/aLkbJBlJCgSg==" saltValue="thuA+shAYAmVhF+duR54KA==" spinCount="100000" sheet="1" objects="1" scenarios="1" selectLockedCells="1" selectUnlockedCell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pageSetUpPr fitToPage="1"/>
  </sheetPr>
  <dimension ref="A1:BN484"/>
  <sheetViews>
    <sheetView showGridLines="0" tabSelected="1" topLeftCell="B1" zoomScale="85" zoomScaleNormal="85" workbookViewId="0">
      <selection activeCell="B40" sqref="B40"/>
    </sheetView>
  </sheetViews>
  <sheetFormatPr defaultColWidth="9.1796875" defaultRowHeight="14.5" x14ac:dyDescent="0.35"/>
  <cols>
    <col min="1" max="1" width="35.1796875" style="1" hidden="1" customWidth="1"/>
    <col min="2" max="2" width="38" style="135" customWidth="1"/>
    <col min="3" max="3" width="41.26953125" style="157" customWidth="1"/>
    <col min="4" max="4" width="35.1796875" style="157" customWidth="1"/>
    <col min="5" max="5" width="67.54296875" style="157" customWidth="1"/>
    <col min="6" max="6" width="24.81640625" style="135" customWidth="1"/>
    <col min="7" max="7" width="28.7265625" style="135" bestFit="1" customWidth="1"/>
    <col min="8" max="8" width="35.81640625" style="135" customWidth="1"/>
    <col min="9" max="9" width="28.1796875" style="1" customWidth="1"/>
    <col min="10" max="10" width="94.81640625" style="135" customWidth="1"/>
    <col min="11" max="66" width="9.1796875" style="1"/>
    <col min="67" max="16384" width="9.1796875" style="135"/>
  </cols>
  <sheetData>
    <row r="1" spans="1:66" s="1" customFormat="1" ht="23" x14ac:dyDescent="0.35">
      <c r="C1" s="113" t="s">
        <v>65</v>
      </c>
      <c r="D1" s="114"/>
      <c r="E1" s="114"/>
      <c r="F1" s="3"/>
      <c r="G1" s="3"/>
      <c r="H1" s="3"/>
      <c r="I1" s="5"/>
      <c r="J1" s="6"/>
    </row>
    <row r="2" spans="1:66" s="1" customFormat="1" ht="28" x14ac:dyDescent="0.35">
      <c r="C2" s="246" t="s">
        <v>83</v>
      </c>
      <c r="D2" s="115"/>
      <c r="E2" s="115"/>
      <c r="F2" s="8"/>
      <c r="G2" s="8"/>
      <c r="H2" s="8"/>
      <c r="I2" s="8"/>
      <c r="J2" s="9"/>
    </row>
    <row r="3" spans="1:66" s="1" customFormat="1" ht="16" thickBot="1" x14ac:dyDescent="0.4">
      <c r="A3" s="116"/>
      <c r="B3" s="116"/>
      <c r="C3" s="104"/>
      <c r="D3" s="104"/>
      <c r="E3" s="189"/>
      <c r="F3" s="97"/>
      <c r="G3" s="97"/>
      <c r="H3" s="97"/>
      <c r="I3" s="105"/>
      <c r="J3" s="97"/>
      <c r="K3" s="116"/>
    </row>
    <row r="4" spans="1:66" s="18" customFormat="1" ht="27" thickTop="1" thickBot="1" x14ac:dyDescent="0.4">
      <c r="A4" s="144" t="s">
        <v>52</v>
      </c>
      <c r="B4" s="145" t="s">
        <v>61</v>
      </c>
      <c r="C4" s="133" t="s">
        <v>24</v>
      </c>
      <c r="D4" s="109" t="s">
        <v>25</v>
      </c>
      <c r="E4" s="110" t="s">
        <v>64</v>
      </c>
      <c r="F4" s="111" t="s">
        <v>13</v>
      </c>
      <c r="G4" s="111" t="s">
        <v>17</v>
      </c>
      <c r="H4" s="111" t="s">
        <v>70</v>
      </c>
      <c r="I4" s="112" t="s">
        <v>71</v>
      </c>
      <c r="J4" s="111" t="s">
        <v>80</v>
      </c>
    </row>
    <row r="5" spans="1:66" s="18" customFormat="1" ht="42" customHeight="1" thickTop="1" thickBot="1" x14ac:dyDescent="0.4">
      <c r="B5" s="178" t="s">
        <v>60</v>
      </c>
      <c r="C5" s="179" t="s">
        <v>63</v>
      </c>
      <c r="D5" s="180" t="s">
        <v>46</v>
      </c>
      <c r="E5" s="190" t="s">
        <v>62</v>
      </c>
      <c r="F5" s="181" t="s">
        <v>47</v>
      </c>
      <c r="G5" s="181" t="s">
        <v>53</v>
      </c>
      <c r="H5" s="181" t="s">
        <v>48</v>
      </c>
      <c r="I5" s="182" t="s">
        <v>49</v>
      </c>
      <c r="J5" s="183" t="s">
        <v>78</v>
      </c>
    </row>
    <row r="6" spans="1:66" s="137" customFormat="1" ht="31.5" thickTop="1" x14ac:dyDescent="0.35">
      <c r="A6" s="26" t="str">
        <f>CONCATENATE(COUNTIF($C$6:C6,C6),") ",C6)</f>
        <v>1) Серые поля  заполнять не надо</v>
      </c>
      <c r="B6" s="184" t="s">
        <v>69</v>
      </c>
      <c r="C6" s="184" t="s">
        <v>69</v>
      </c>
      <c r="D6" s="184" t="s">
        <v>69</v>
      </c>
      <c r="E6" s="191"/>
      <c r="F6" s="172"/>
      <c r="G6" s="173"/>
      <c r="H6" s="174"/>
      <c r="I6" s="108">
        <f>SUBTOTAL(9,I7:I26)</f>
        <v>0</v>
      </c>
      <c r="J6" s="198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</row>
    <row r="7" spans="1:66" s="137" customFormat="1" ht="15.5" x14ac:dyDescent="0.35">
      <c r="A7" s="26" t="str">
        <f>CONCATENATE(COUNTIF($C$6:C7,C7),") ",C7)</f>
        <v>1) 1.1. ФОТ штатных сотрудников</v>
      </c>
      <c r="B7" s="151" t="s">
        <v>2</v>
      </c>
      <c r="C7" s="227" t="s">
        <v>41</v>
      </c>
      <c r="D7" s="228" t="s">
        <v>15</v>
      </c>
      <c r="E7" s="147"/>
      <c r="F7" s="230"/>
      <c r="G7" s="231"/>
      <c r="H7" s="231"/>
      <c r="I7" s="232">
        <f>IFERROR(IF(G7&gt;0,H7*G7,H7),"")</f>
        <v>0</v>
      </c>
      <c r="J7" s="147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</row>
    <row r="8" spans="1:66" s="136" customFormat="1" ht="15.5" x14ac:dyDescent="0.35">
      <c r="A8" s="26" t="str">
        <f>CONCATENATE(COUNTIF($C$6:C8,C8),") ",C8)</f>
        <v xml:space="preserve">1) 2. Материальные затраты </v>
      </c>
      <c r="B8" s="151" t="s">
        <v>2</v>
      </c>
      <c r="C8" s="227" t="s">
        <v>27</v>
      </c>
      <c r="D8" s="228" t="s">
        <v>15</v>
      </c>
      <c r="E8" s="147"/>
      <c r="F8" s="233"/>
      <c r="G8" s="231"/>
      <c r="H8" s="234"/>
      <c r="I8" s="232">
        <f t="shared" ref="I8:I14" si="0">IFERROR(IF(G8&gt;0,H8*G8,H8),"")</f>
        <v>0</v>
      </c>
      <c r="J8" s="147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</row>
    <row r="9" spans="1:66" s="136" customFormat="1" ht="15.5" x14ac:dyDescent="0.35">
      <c r="A9" s="26" t="str">
        <f>CONCATENATE(COUNTIF($C$6:C9,C9),") ",C9)</f>
        <v xml:space="preserve">0) </v>
      </c>
      <c r="B9" s="151"/>
      <c r="C9" s="227"/>
      <c r="D9" s="228"/>
      <c r="E9" s="229"/>
      <c r="F9" s="233"/>
      <c r="G9" s="231"/>
      <c r="H9" s="231"/>
      <c r="I9" s="232">
        <f t="shared" si="0"/>
        <v>0</v>
      </c>
      <c r="J9" s="235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</row>
    <row r="10" spans="1:66" s="136" customFormat="1" ht="15.5" x14ac:dyDescent="0.35">
      <c r="A10" s="26" t="str">
        <f>CONCATENATE(COUNTIF($C$6:C10,C10),") ",C10)</f>
        <v xml:space="preserve">0) </v>
      </c>
      <c r="B10" s="151"/>
      <c r="C10" s="227"/>
      <c r="D10" s="228"/>
      <c r="E10" s="229"/>
      <c r="F10" s="233"/>
      <c r="G10" s="231"/>
      <c r="H10" s="231"/>
      <c r="I10" s="232">
        <f t="shared" si="0"/>
        <v>0</v>
      </c>
      <c r="J10" s="235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</row>
    <row r="11" spans="1:66" s="136" customFormat="1" ht="15.5" x14ac:dyDescent="0.35">
      <c r="A11" s="26" t="str">
        <f>CONCATENATE(COUNTIF($C$6:C11,C11),") ",C11)</f>
        <v xml:space="preserve">0) </v>
      </c>
      <c r="B11" s="151"/>
      <c r="C11" s="227"/>
      <c r="D11" s="228"/>
      <c r="E11" s="229"/>
      <c r="F11" s="233"/>
      <c r="G11" s="231"/>
      <c r="H11" s="231"/>
      <c r="I11" s="232">
        <f t="shared" si="0"/>
        <v>0</v>
      </c>
      <c r="J11" s="235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</row>
    <row r="12" spans="1:66" s="136" customFormat="1" ht="15.5" x14ac:dyDescent="0.35">
      <c r="A12" s="26" t="str">
        <f>CONCATENATE(COUNTIF($C$6:C12,C12),") ",C12)</f>
        <v xml:space="preserve">0) </v>
      </c>
      <c r="B12" s="151"/>
      <c r="C12" s="227"/>
      <c r="D12" s="228"/>
      <c r="E12" s="229"/>
      <c r="F12" s="233"/>
      <c r="G12" s="231"/>
      <c r="H12" s="231"/>
      <c r="I12" s="232">
        <f t="shared" si="0"/>
        <v>0</v>
      </c>
      <c r="J12" s="235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</row>
    <row r="13" spans="1:66" s="136" customFormat="1" ht="15.5" x14ac:dyDescent="0.35">
      <c r="A13" s="26" t="str">
        <f>CONCATENATE(COUNTIF($C$6:C13,C13),") ",C13)</f>
        <v xml:space="preserve">0) </v>
      </c>
      <c r="B13" s="151"/>
      <c r="C13" s="227"/>
      <c r="D13" s="228"/>
      <c r="E13" s="229"/>
      <c r="F13" s="233"/>
      <c r="G13" s="231"/>
      <c r="H13" s="231"/>
      <c r="I13" s="232">
        <f t="shared" si="0"/>
        <v>0</v>
      </c>
      <c r="J13" s="235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</row>
    <row r="14" spans="1:66" s="136" customFormat="1" ht="15.5" x14ac:dyDescent="0.35">
      <c r="A14" s="26" t="str">
        <f>CONCATENATE(COUNTIF($C$6:C14,C14),") ",C14)</f>
        <v xml:space="preserve">0) </v>
      </c>
      <c r="B14" s="151"/>
      <c r="C14" s="227"/>
      <c r="D14" s="228"/>
      <c r="E14" s="229"/>
      <c r="F14" s="233"/>
      <c r="G14" s="231"/>
      <c r="H14" s="231"/>
      <c r="I14" s="232">
        <f t="shared" si="0"/>
        <v>0</v>
      </c>
      <c r="J14" s="235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</row>
    <row r="15" spans="1:66" s="136" customFormat="1" ht="15.5" x14ac:dyDescent="0.35">
      <c r="A15" s="26" t="str">
        <f>CONCATENATE(COUNTIF($C$6:C15,C15),") ",C15)</f>
        <v xml:space="preserve">0) </v>
      </c>
      <c r="B15" s="151"/>
      <c r="C15" s="227"/>
      <c r="D15" s="228"/>
      <c r="E15" s="185"/>
      <c r="F15" s="188"/>
      <c r="G15" s="186"/>
      <c r="H15" s="186"/>
      <c r="I15" s="106">
        <f t="shared" ref="I15:I19" si="1">IFERROR(IF(G15&gt;0,H15*G15,H15),"")</f>
        <v>0</v>
      </c>
      <c r="J15" s="187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</row>
    <row r="16" spans="1:66" s="136" customFormat="1" ht="15.5" x14ac:dyDescent="0.35">
      <c r="A16" s="26" t="str">
        <f>CONCATENATE(COUNTIF($C$6:C16,C16),") ",C16)</f>
        <v xml:space="preserve">0) </v>
      </c>
      <c r="B16" s="151"/>
      <c r="C16" s="227"/>
      <c r="D16" s="228"/>
      <c r="E16" s="185"/>
      <c r="F16" s="188"/>
      <c r="G16" s="186"/>
      <c r="H16" s="186"/>
      <c r="I16" s="106">
        <f t="shared" si="1"/>
        <v>0</v>
      </c>
      <c r="J16" s="187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</row>
    <row r="17" spans="1:66" s="137" customFormat="1" ht="15.5" x14ac:dyDescent="0.35">
      <c r="A17" s="26" t="str">
        <f>CONCATENATE(COUNTIF($C$6:C17,C17),") ",C17)</f>
        <v xml:space="preserve">0) </v>
      </c>
      <c r="B17" s="151"/>
      <c r="C17" s="227"/>
      <c r="D17" s="228"/>
      <c r="E17" s="185"/>
      <c r="F17" s="188"/>
      <c r="G17" s="186"/>
      <c r="H17" s="186"/>
      <c r="I17" s="106">
        <f t="shared" si="1"/>
        <v>0</v>
      </c>
      <c r="J17" s="187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</row>
    <row r="18" spans="1:66" s="137" customFormat="1" ht="15.5" x14ac:dyDescent="0.35">
      <c r="A18" s="26" t="str">
        <f>CONCATENATE(COUNTIF($C$6:C18,C18),") ",C18)</f>
        <v xml:space="preserve">0) </v>
      </c>
      <c r="B18" s="151"/>
      <c r="C18" s="227"/>
      <c r="D18" s="228"/>
      <c r="E18" s="185"/>
      <c r="F18" s="188"/>
      <c r="G18" s="186"/>
      <c r="H18" s="186"/>
      <c r="I18" s="106">
        <f t="shared" si="1"/>
        <v>0</v>
      </c>
      <c r="J18" s="187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</row>
    <row r="19" spans="1:66" s="137" customFormat="1" ht="15.5" x14ac:dyDescent="0.35">
      <c r="A19" s="26" t="str">
        <f>CONCATENATE(COUNTIF($C$6:C19,C19),") ",C19)</f>
        <v xml:space="preserve">0) </v>
      </c>
      <c r="B19" s="151"/>
      <c r="C19" s="227"/>
      <c r="D19" s="228"/>
      <c r="E19" s="185"/>
      <c r="F19" s="186"/>
      <c r="G19" s="186"/>
      <c r="H19" s="186"/>
      <c r="I19" s="106">
        <f t="shared" si="1"/>
        <v>0</v>
      </c>
      <c r="J19" s="187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</row>
    <row r="20" spans="1:66" s="137" customFormat="1" ht="15.5" x14ac:dyDescent="0.35">
      <c r="A20" s="26" t="str">
        <f>CONCATENATE(COUNTIF($C$6:C20,C20),") ",C20)</f>
        <v xml:space="preserve">0) </v>
      </c>
      <c r="B20" s="151"/>
      <c r="C20" s="227"/>
      <c r="D20" s="228"/>
      <c r="E20" s="147"/>
      <c r="F20" s="152"/>
      <c r="G20" s="152"/>
      <c r="H20" s="152"/>
      <c r="I20" s="106">
        <f t="shared" ref="I20:I68" si="2">IFERROR(IF(G20&gt;0,H20*G20,H20),"")</f>
        <v>0</v>
      </c>
      <c r="J20" s="153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</row>
    <row r="21" spans="1:66" s="137" customFormat="1" ht="15.5" x14ac:dyDescent="0.35">
      <c r="A21" s="26" t="str">
        <f>CONCATENATE(COUNTIF($C$6:C21,C21),") ",C21)</f>
        <v xml:space="preserve">0) </v>
      </c>
      <c r="B21" s="151"/>
      <c r="C21" s="227"/>
      <c r="D21" s="228"/>
      <c r="E21" s="147"/>
      <c r="F21" s="152"/>
      <c r="G21" s="152"/>
      <c r="H21" s="152"/>
      <c r="I21" s="106">
        <f t="shared" si="2"/>
        <v>0</v>
      </c>
      <c r="J21" s="153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</row>
    <row r="22" spans="1:66" s="137" customFormat="1" ht="15.5" x14ac:dyDescent="0.35">
      <c r="A22" s="26" t="str">
        <f>CONCATENATE(COUNTIF($C$6:C22,C22),") ",C22)</f>
        <v xml:space="preserve">0) </v>
      </c>
      <c r="B22" s="151"/>
      <c r="C22" s="227"/>
      <c r="D22" s="228"/>
      <c r="E22" s="147"/>
      <c r="F22" s="152"/>
      <c r="G22" s="152"/>
      <c r="H22" s="152"/>
      <c r="I22" s="106">
        <f t="shared" si="2"/>
        <v>0</v>
      </c>
      <c r="J22" s="153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</row>
    <row r="23" spans="1:66" s="136" customFormat="1" ht="15.5" x14ac:dyDescent="0.35">
      <c r="A23" s="26" t="str">
        <f>CONCATENATE(COUNTIF($C$6:C23,C23),") ",C23)</f>
        <v xml:space="preserve">0) </v>
      </c>
      <c r="B23" s="151"/>
      <c r="C23" s="227"/>
      <c r="D23" s="228"/>
      <c r="E23" s="147"/>
      <c r="F23" s="152"/>
      <c r="G23" s="152"/>
      <c r="H23" s="152"/>
      <c r="I23" s="106">
        <f t="shared" si="2"/>
        <v>0</v>
      </c>
      <c r="J23" s="153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</row>
    <row r="24" spans="1:66" s="137" customFormat="1" ht="15.5" x14ac:dyDescent="0.35">
      <c r="A24" s="26" t="str">
        <f>CONCATENATE(COUNTIF($C$6:C24,C24),") ",C24)</f>
        <v xml:space="preserve">0) </v>
      </c>
      <c r="B24" s="151"/>
      <c r="C24" s="227"/>
      <c r="D24" s="228"/>
      <c r="E24" s="147"/>
      <c r="F24" s="152"/>
      <c r="G24" s="152"/>
      <c r="H24" s="152"/>
      <c r="I24" s="106">
        <f t="shared" si="2"/>
        <v>0</v>
      </c>
      <c r="J24" s="153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</row>
    <row r="25" spans="1:66" s="137" customFormat="1" ht="15.5" x14ac:dyDescent="0.35">
      <c r="A25" s="26" t="str">
        <f>CONCATENATE(COUNTIF($C$6:C25,C25),") ",C25)</f>
        <v xml:space="preserve">0) </v>
      </c>
      <c r="B25" s="151"/>
      <c r="C25" s="227"/>
      <c r="D25" s="228"/>
      <c r="E25" s="147"/>
      <c r="F25" s="152"/>
      <c r="G25" s="152"/>
      <c r="H25" s="152"/>
      <c r="I25" s="106">
        <f t="shared" si="2"/>
        <v>0</v>
      </c>
      <c r="J25" s="153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</row>
    <row r="26" spans="1:66" s="136" customFormat="1" ht="15.5" x14ac:dyDescent="0.35">
      <c r="A26" s="26" t="str">
        <f>CONCATENATE(COUNTIF($C$6:C26,C26),") ",C26)</f>
        <v xml:space="preserve">0) </v>
      </c>
      <c r="B26" s="151"/>
      <c r="C26" s="227"/>
      <c r="D26" s="228"/>
      <c r="E26" s="147"/>
      <c r="F26" s="152"/>
      <c r="G26" s="152"/>
      <c r="H26" s="152"/>
      <c r="I26" s="106">
        <f t="shared" si="2"/>
        <v>0</v>
      </c>
      <c r="J26" s="153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</row>
    <row r="27" spans="1:66" s="137" customFormat="1" ht="15.5" x14ac:dyDescent="0.35">
      <c r="A27" s="26" t="str">
        <f>CONCATENATE(COUNTIF($C$6:C27,C27),") ",C27)</f>
        <v xml:space="preserve">0) </v>
      </c>
      <c r="B27" s="175"/>
      <c r="C27" s="176"/>
      <c r="D27" s="177"/>
      <c r="E27" s="191"/>
      <c r="F27" s="177"/>
      <c r="G27" s="177"/>
      <c r="H27" s="177"/>
      <c r="I27" s="107">
        <f>SUBTOTAL(9,I28:I47)</f>
        <v>0</v>
      </c>
      <c r="J27" s="198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</row>
    <row r="28" spans="1:66" s="137" customFormat="1" ht="15.5" x14ac:dyDescent="0.35">
      <c r="A28" s="26" t="str">
        <f>CONCATENATE(COUNTIF($C$6:C28,C28),") ",C28)</f>
        <v>2) 1.1. ФОТ штатных сотрудников</v>
      </c>
      <c r="B28" s="151" t="s">
        <v>2</v>
      </c>
      <c r="C28" s="227" t="s">
        <v>41</v>
      </c>
      <c r="D28" s="228" t="s">
        <v>15</v>
      </c>
      <c r="E28" s="147"/>
      <c r="F28" s="230"/>
      <c r="G28" s="231"/>
      <c r="H28" s="231"/>
      <c r="I28" s="232">
        <f t="shared" ref="I28:I32" si="3">IFERROR(IF(G28&gt;0,H28*G28,H28),"")</f>
        <v>0</v>
      </c>
      <c r="J28" s="153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</row>
    <row r="29" spans="1:66" s="137" customFormat="1" ht="15.5" x14ac:dyDescent="0.35">
      <c r="A29" s="26" t="str">
        <f>CONCATENATE(COUNTIF($C$6:C29,C29),") ",C29)</f>
        <v>3) 1.1. ФОТ штатных сотрудников</v>
      </c>
      <c r="B29" s="151" t="s">
        <v>2</v>
      </c>
      <c r="C29" s="227" t="s">
        <v>41</v>
      </c>
      <c r="D29" s="228" t="s">
        <v>15</v>
      </c>
      <c r="E29" s="147"/>
      <c r="F29" s="230"/>
      <c r="G29" s="231"/>
      <c r="H29" s="231"/>
      <c r="I29" s="232">
        <f t="shared" si="3"/>
        <v>0</v>
      </c>
      <c r="J29" s="242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</row>
    <row r="30" spans="1:66" s="137" customFormat="1" ht="15.5" x14ac:dyDescent="0.35">
      <c r="A30" s="26" t="str">
        <f>CONCATENATE(COUNTIF($C$6:C30,C30),") ",C30)</f>
        <v xml:space="preserve">2) 2. Материальные затраты </v>
      </c>
      <c r="B30" s="151" t="s">
        <v>2</v>
      </c>
      <c r="C30" s="227" t="s">
        <v>27</v>
      </c>
      <c r="D30" s="228" t="s">
        <v>15</v>
      </c>
      <c r="E30" s="147"/>
      <c r="F30" s="230"/>
      <c r="G30" s="186"/>
      <c r="H30" s="186"/>
      <c r="I30" s="232">
        <f t="shared" si="3"/>
        <v>0</v>
      </c>
      <c r="J30" s="153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</row>
    <row r="31" spans="1:66" s="137" customFormat="1" ht="15.5" x14ac:dyDescent="0.35">
      <c r="A31" s="26" t="str">
        <f>CONCATENATE(COUNTIF($C$6:C31,C31),") ",C31)</f>
        <v xml:space="preserve">0) </v>
      </c>
      <c r="B31" s="151"/>
      <c r="C31" s="227"/>
      <c r="D31" s="228"/>
      <c r="E31" s="147"/>
      <c r="F31" s="230"/>
      <c r="G31" s="231"/>
      <c r="H31" s="231"/>
      <c r="I31" s="232"/>
      <c r="J31" s="153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</row>
    <row r="32" spans="1:66" s="137" customFormat="1" ht="15.5" x14ac:dyDescent="0.35">
      <c r="A32" s="26" t="str">
        <f>CONCATENATE(COUNTIF($C$6:C32,C32),") ",C32)</f>
        <v xml:space="preserve">0) </v>
      </c>
      <c r="B32" s="151"/>
      <c r="C32" s="227"/>
      <c r="D32" s="228"/>
      <c r="E32" s="231"/>
      <c r="F32" s="231"/>
      <c r="G32" s="231"/>
      <c r="H32" s="231"/>
      <c r="I32" s="232">
        <f t="shared" si="3"/>
        <v>0</v>
      </c>
      <c r="J32" s="23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</row>
    <row r="33" spans="1:66" s="137" customFormat="1" ht="15.5" x14ac:dyDescent="0.35">
      <c r="A33" s="26"/>
      <c r="B33" s="151"/>
      <c r="C33" s="227"/>
      <c r="D33" s="228"/>
      <c r="E33" s="147"/>
      <c r="F33" s="230"/>
      <c r="G33" s="231"/>
      <c r="H33" s="231"/>
      <c r="I33" s="106"/>
      <c r="J33" s="153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</row>
    <row r="34" spans="1:66" s="137" customFormat="1" ht="15.5" x14ac:dyDescent="0.35">
      <c r="A34" s="26"/>
      <c r="B34" s="151"/>
      <c r="C34" s="227"/>
      <c r="D34" s="228"/>
      <c r="E34" s="147"/>
      <c r="F34" s="230"/>
      <c r="G34" s="231"/>
      <c r="H34" s="231"/>
      <c r="I34" s="106"/>
      <c r="J34" s="242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</row>
    <row r="35" spans="1:66" s="137" customFormat="1" ht="15.5" x14ac:dyDescent="0.35">
      <c r="A35" s="26"/>
      <c r="B35" s="151"/>
      <c r="C35" s="227"/>
      <c r="D35" s="228"/>
      <c r="E35" s="147"/>
      <c r="F35" s="230"/>
      <c r="G35" s="186"/>
      <c r="H35" s="186"/>
      <c r="I35" s="106"/>
      <c r="J35" s="153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</row>
    <row r="36" spans="1:66" s="137" customFormat="1" ht="15.5" x14ac:dyDescent="0.35">
      <c r="A36" s="26" t="str">
        <f>CONCATENATE(COUNTIF($C$6:C36,C36),") ",C36)</f>
        <v xml:space="preserve">0) </v>
      </c>
      <c r="B36" s="151"/>
      <c r="C36" s="227"/>
      <c r="D36" s="228"/>
      <c r="E36" s="147"/>
      <c r="F36" s="152"/>
      <c r="G36" s="152"/>
      <c r="H36" s="152"/>
      <c r="I36" s="106">
        <f t="shared" si="2"/>
        <v>0</v>
      </c>
      <c r="J36" s="153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</row>
    <row r="37" spans="1:66" s="137" customFormat="1" ht="15.5" x14ac:dyDescent="0.35">
      <c r="A37" s="26" t="str">
        <f>CONCATENATE(COUNTIF($C$6:C37,C37),") ",C37)</f>
        <v xml:space="preserve">0) </v>
      </c>
      <c r="B37" s="151"/>
      <c r="C37" s="227"/>
      <c r="D37" s="228"/>
      <c r="E37" s="147"/>
      <c r="F37" s="152"/>
      <c r="G37" s="152"/>
      <c r="H37" s="152"/>
      <c r="I37" s="106">
        <f t="shared" si="2"/>
        <v>0</v>
      </c>
      <c r="J37" s="153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</row>
    <row r="38" spans="1:66" s="137" customFormat="1" ht="15.5" x14ac:dyDescent="0.35">
      <c r="A38" s="26" t="str">
        <f>CONCATENATE(COUNTIF($C$6:C38,C38),") ",C38)</f>
        <v xml:space="preserve">0) </v>
      </c>
      <c r="B38" s="151"/>
      <c r="C38" s="227"/>
      <c r="D38" s="228"/>
      <c r="E38" s="147"/>
      <c r="F38" s="152"/>
      <c r="G38" s="152"/>
      <c r="H38" s="152"/>
      <c r="I38" s="106">
        <f t="shared" si="2"/>
        <v>0</v>
      </c>
      <c r="J38" s="153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</row>
    <row r="39" spans="1:66" s="137" customFormat="1" ht="15.5" x14ac:dyDescent="0.35">
      <c r="A39" s="26" t="str">
        <f>CONCATENATE(COUNTIF($C$6:C39,C39),") ",C39)</f>
        <v xml:space="preserve">0) </v>
      </c>
      <c r="B39" s="151"/>
      <c r="C39" s="227"/>
      <c r="D39" s="228"/>
      <c r="E39" s="147"/>
      <c r="F39" s="152"/>
      <c r="G39" s="152"/>
      <c r="H39" s="152"/>
      <c r="I39" s="106">
        <f t="shared" si="2"/>
        <v>0</v>
      </c>
      <c r="J39" s="153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</row>
    <row r="40" spans="1:66" s="137" customFormat="1" ht="15.5" x14ac:dyDescent="0.35">
      <c r="A40" s="26" t="str">
        <f>CONCATENATE(COUNTIF($C$6:C40,C40),") ",C40)</f>
        <v xml:space="preserve">0) </v>
      </c>
      <c r="B40" s="151"/>
      <c r="C40" s="227"/>
      <c r="D40" s="228"/>
      <c r="E40" s="147"/>
      <c r="F40" s="152"/>
      <c r="G40" s="152"/>
      <c r="H40" s="152"/>
      <c r="I40" s="106">
        <f t="shared" si="2"/>
        <v>0</v>
      </c>
      <c r="J40" s="153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</row>
    <row r="41" spans="1:66" s="137" customFormat="1" ht="15.5" x14ac:dyDescent="0.35">
      <c r="A41" s="26" t="str">
        <f>CONCATENATE(COUNTIF($C$6:C41,C41),") ",C41)</f>
        <v xml:space="preserve">0) </v>
      </c>
      <c r="B41" s="151"/>
      <c r="C41" s="227"/>
      <c r="D41" s="228"/>
      <c r="E41" s="147"/>
      <c r="F41" s="152"/>
      <c r="G41" s="152"/>
      <c r="H41" s="152"/>
      <c r="I41" s="106">
        <f t="shared" si="2"/>
        <v>0</v>
      </c>
      <c r="J41" s="153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</row>
    <row r="42" spans="1:66" s="137" customFormat="1" ht="15.5" x14ac:dyDescent="0.35">
      <c r="A42" s="26" t="str">
        <f>CONCATENATE(COUNTIF($C$6:C42,C42),") ",C42)</f>
        <v xml:space="preserve">0) </v>
      </c>
      <c r="B42" s="151"/>
      <c r="C42" s="227"/>
      <c r="D42" s="228"/>
      <c r="E42" s="147"/>
      <c r="F42" s="152"/>
      <c r="G42" s="152"/>
      <c r="H42" s="152"/>
      <c r="I42" s="106">
        <f t="shared" si="2"/>
        <v>0</v>
      </c>
      <c r="J42" s="153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</row>
    <row r="43" spans="1:66" s="137" customFormat="1" ht="15.5" x14ac:dyDescent="0.35">
      <c r="A43" s="26" t="str">
        <f>CONCATENATE(COUNTIF($C$6:C43,C43),") ",C43)</f>
        <v xml:space="preserve">0) </v>
      </c>
      <c r="B43" s="151"/>
      <c r="C43" s="227"/>
      <c r="D43" s="228"/>
      <c r="E43" s="147"/>
      <c r="F43" s="152"/>
      <c r="G43" s="152"/>
      <c r="H43" s="152"/>
      <c r="I43" s="106">
        <f t="shared" si="2"/>
        <v>0</v>
      </c>
      <c r="J43" s="153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</row>
    <row r="44" spans="1:66" s="137" customFormat="1" ht="15.5" x14ac:dyDescent="0.35">
      <c r="A44" s="26" t="str">
        <f>CONCATENATE(COUNTIF($C$6:C44,C44),") ",C44)</f>
        <v xml:space="preserve">0) </v>
      </c>
      <c r="B44" s="151"/>
      <c r="C44" s="227"/>
      <c r="D44" s="228"/>
      <c r="E44" s="147"/>
      <c r="F44" s="152"/>
      <c r="G44" s="152"/>
      <c r="H44" s="152"/>
      <c r="I44" s="106">
        <f t="shared" si="2"/>
        <v>0</v>
      </c>
      <c r="J44" s="153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</row>
    <row r="45" spans="1:66" s="137" customFormat="1" ht="15.5" x14ac:dyDescent="0.35">
      <c r="A45" s="26" t="str">
        <f>CONCATENATE(COUNTIF($C$6:C45,C45),") ",C45)</f>
        <v xml:space="preserve">0) </v>
      </c>
      <c r="B45" s="151"/>
      <c r="C45" s="227"/>
      <c r="D45" s="228"/>
      <c r="E45" s="147"/>
      <c r="F45" s="152"/>
      <c r="G45" s="152"/>
      <c r="H45" s="152"/>
      <c r="I45" s="106">
        <f t="shared" si="2"/>
        <v>0</v>
      </c>
      <c r="J45" s="153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</row>
    <row r="46" spans="1:66" s="155" customFormat="1" ht="15.5" x14ac:dyDescent="0.35">
      <c r="A46" s="26" t="str">
        <f>CONCATENATE(COUNTIF($C$6:C46,C46),") ",C46)</f>
        <v xml:space="preserve">0) </v>
      </c>
      <c r="B46" s="151"/>
      <c r="C46" s="227"/>
      <c r="D46" s="228"/>
      <c r="E46" s="147"/>
      <c r="F46" s="152"/>
      <c r="G46" s="152"/>
      <c r="H46" s="152"/>
      <c r="I46" s="106">
        <f t="shared" si="2"/>
        <v>0</v>
      </c>
      <c r="J46" s="153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1"/>
    </row>
    <row r="47" spans="1:66" s="136" customFormat="1" ht="15.5" x14ac:dyDescent="0.35">
      <c r="A47" s="26" t="str">
        <f>CONCATENATE(COUNTIF($C$6:C47,C47),") ",C47)</f>
        <v xml:space="preserve">0) </v>
      </c>
      <c r="B47" s="151"/>
      <c r="C47" s="227"/>
      <c r="D47" s="228"/>
      <c r="E47" s="147"/>
      <c r="F47" s="152"/>
      <c r="G47" s="152"/>
      <c r="H47" s="152"/>
      <c r="I47" s="106">
        <f t="shared" si="2"/>
        <v>0</v>
      </c>
      <c r="J47" s="153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</row>
    <row r="48" spans="1:66" s="137" customFormat="1" ht="15.5" x14ac:dyDescent="0.35">
      <c r="A48" s="26" t="str">
        <f>CONCATENATE(COUNTIF($C$6:C48,C48),") ",C48)</f>
        <v xml:space="preserve">0) </v>
      </c>
      <c r="B48" s="175"/>
      <c r="C48" s="176"/>
      <c r="D48" s="177"/>
      <c r="E48" s="191"/>
      <c r="F48" s="177"/>
      <c r="G48" s="177"/>
      <c r="H48" s="177"/>
      <c r="I48" s="107">
        <f>SUBTOTAL(9,I49:I68)</f>
        <v>0</v>
      </c>
      <c r="J48" s="198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</row>
    <row r="49" spans="1:66" s="137" customFormat="1" ht="29" x14ac:dyDescent="0.35">
      <c r="A49" s="26" t="str">
        <f>CONCATENATE(COUNTIF($C$6:C49,C49),") ",C49)</f>
        <v>4) 1.1. ФОТ штатных сотрудников</v>
      </c>
      <c r="B49" s="151" t="s">
        <v>4</v>
      </c>
      <c r="C49" s="227" t="s">
        <v>41</v>
      </c>
      <c r="D49" s="228" t="s">
        <v>15</v>
      </c>
      <c r="E49" s="147"/>
      <c r="F49" s="230"/>
      <c r="G49" s="231"/>
      <c r="H49" s="231"/>
      <c r="I49" s="232">
        <f t="shared" ref="I49:I50" si="4">IFERROR(IF(G49&gt;0,H49*G49,H49),"")</f>
        <v>0</v>
      </c>
      <c r="J49" s="153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</row>
    <row r="50" spans="1:66" s="137" customFormat="1" ht="29" x14ac:dyDescent="0.35">
      <c r="A50" s="26" t="str">
        <f>CONCATENATE(COUNTIF($C$6:C50,C50),") ",C50)</f>
        <v>5) 1.1. ФОТ штатных сотрудников</v>
      </c>
      <c r="B50" s="151" t="s">
        <v>4</v>
      </c>
      <c r="C50" s="227" t="s">
        <v>41</v>
      </c>
      <c r="D50" s="228" t="s">
        <v>15</v>
      </c>
      <c r="E50" s="147"/>
      <c r="F50" s="230"/>
      <c r="G50" s="231"/>
      <c r="H50" s="231"/>
      <c r="I50" s="232">
        <f t="shared" si="4"/>
        <v>0</v>
      </c>
      <c r="J50" s="153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</row>
    <row r="51" spans="1:66" s="137" customFormat="1" ht="29" x14ac:dyDescent="0.35">
      <c r="A51" s="26" t="str">
        <f>CONCATENATE(COUNTIF($C$6:C51,C51),") ",C51)</f>
        <v>6) 1.1. ФОТ штатных сотрудников</v>
      </c>
      <c r="B51" s="151" t="s">
        <v>4</v>
      </c>
      <c r="C51" s="227" t="s">
        <v>41</v>
      </c>
      <c r="D51" s="228" t="s">
        <v>15</v>
      </c>
      <c r="E51" s="147"/>
      <c r="F51" s="230"/>
      <c r="G51" s="231"/>
      <c r="H51" s="231"/>
      <c r="I51" s="106">
        <f t="shared" si="2"/>
        <v>0</v>
      </c>
      <c r="J51" s="153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</row>
    <row r="52" spans="1:66" s="137" customFormat="1" ht="29" x14ac:dyDescent="0.35">
      <c r="A52" s="26" t="str">
        <f>CONCATENATE(COUNTIF($C$6:C52,C52),") ",C52)</f>
        <v xml:space="preserve">3) 2. Материальные затраты </v>
      </c>
      <c r="B52" s="151" t="s">
        <v>4</v>
      </c>
      <c r="C52" s="227" t="s">
        <v>27</v>
      </c>
      <c r="D52" s="228" t="s">
        <v>15</v>
      </c>
      <c r="E52" s="147"/>
      <c r="F52" s="230"/>
      <c r="G52" s="231"/>
      <c r="H52" s="231"/>
      <c r="I52" s="106">
        <f t="shared" si="2"/>
        <v>0</v>
      </c>
      <c r="J52" s="153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</row>
    <row r="53" spans="1:66" s="137" customFormat="1" ht="15.5" x14ac:dyDescent="0.35">
      <c r="A53" s="26" t="str">
        <f>CONCATENATE(COUNTIF($C$6:C53,C53),") ",C53)</f>
        <v xml:space="preserve">0) </v>
      </c>
      <c r="B53" s="151"/>
      <c r="C53" s="227"/>
      <c r="D53" s="228"/>
      <c r="E53" s="186"/>
      <c r="F53" s="186"/>
      <c r="G53" s="186"/>
      <c r="H53" s="186"/>
      <c r="I53" s="106">
        <f t="shared" si="2"/>
        <v>0</v>
      </c>
      <c r="J53" s="153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</row>
    <row r="54" spans="1:66" s="137" customFormat="1" ht="15.5" x14ac:dyDescent="0.35">
      <c r="A54" s="26" t="str">
        <f>CONCATENATE(COUNTIF($C$6:C54,C54),") ",C54)</f>
        <v xml:space="preserve">0) </v>
      </c>
      <c r="B54" s="151"/>
      <c r="C54" s="227"/>
      <c r="D54" s="228"/>
      <c r="E54" s="186"/>
      <c r="F54" s="186"/>
      <c r="G54" s="186"/>
      <c r="H54" s="186"/>
      <c r="I54" s="106">
        <f t="shared" si="2"/>
        <v>0</v>
      </c>
      <c r="J54" s="153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</row>
    <row r="55" spans="1:66" s="137" customFormat="1" ht="15.5" x14ac:dyDescent="0.35">
      <c r="A55" s="26" t="str">
        <f>CONCATENATE(COUNTIF($C$6:C55,C55),") ",C55)</f>
        <v xml:space="preserve">0) </v>
      </c>
      <c r="B55" s="151"/>
      <c r="C55" s="227"/>
      <c r="D55" s="228"/>
      <c r="E55" s="186"/>
      <c r="F55" s="186"/>
      <c r="G55" s="186"/>
      <c r="H55" s="186"/>
      <c r="I55" s="106">
        <f t="shared" si="2"/>
        <v>0</v>
      </c>
      <c r="J55" s="153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</row>
    <row r="56" spans="1:66" s="137" customFormat="1" ht="15.5" x14ac:dyDescent="0.35">
      <c r="A56" s="26" t="str">
        <f>CONCATENATE(COUNTIF($C$6:C56,C56),") ",C56)</f>
        <v xml:space="preserve">0) </v>
      </c>
      <c r="B56" s="151"/>
      <c r="C56" s="227"/>
      <c r="D56" s="228"/>
      <c r="E56" s="147"/>
      <c r="F56" s="152"/>
      <c r="G56" s="152"/>
      <c r="H56" s="152"/>
      <c r="I56" s="106">
        <f t="shared" si="2"/>
        <v>0</v>
      </c>
      <c r="J56" s="153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</row>
    <row r="57" spans="1:66" s="137" customFormat="1" ht="15.5" x14ac:dyDescent="0.35">
      <c r="A57" s="26" t="str">
        <f>CONCATENATE(COUNTIF($C$6:C57,C57),") ",C57)</f>
        <v xml:space="preserve">0) </v>
      </c>
      <c r="B57" s="151"/>
      <c r="C57" s="227"/>
      <c r="D57" s="228"/>
      <c r="E57" s="147"/>
      <c r="F57" s="152"/>
      <c r="G57" s="152"/>
      <c r="H57" s="152"/>
      <c r="I57" s="106">
        <f t="shared" si="2"/>
        <v>0</v>
      </c>
      <c r="J57" s="153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</row>
    <row r="58" spans="1:66" s="137" customFormat="1" ht="15.5" x14ac:dyDescent="0.35">
      <c r="A58" s="26" t="str">
        <f>CONCATENATE(COUNTIF($C$6:C58,C58),") ",C58)</f>
        <v xml:space="preserve">0) </v>
      </c>
      <c r="B58" s="151"/>
      <c r="C58" s="227"/>
      <c r="D58" s="228"/>
      <c r="E58" s="147"/>
      <c r="F58" s="152"/>
      <c r="G58" s="152"/>
      <c r="H58" s="152"/>
      <c r="I58" s="106">
        <f t="shared" si="2"/>
        <v>0</v>
      </c>
      <c r="J58" s="153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</row>
    <row r="59" spans="1:66" s="137" customFormat="1" ht="15.5" x14ac:dyDescent="0.35">
      <c r="A59" s="26" t="str">
        <f>CONCATENATE(COUNTIF($C$6:C59,C59),") ",C59)</f>
        <v xml:space="preserve">0) </v>
      </c>
      <c r="B59" s="151"/>
      <c r="C59" s="227"/>
      <c r="D59" s="228"/>
      <c r="E59" s="147"/>
      <c r="F59" s="152"/>
      <c r="G59" s="152"/>
      <c r="H59" s="152"/>
      <c r="I59" s="106">
        <f t="shared" si="2"/>
        <v>0</v>
      </c>
      <c r="J59" s="153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</row>
    <row r="60" spans="1:66" s="137" customFormat="1" ht="15.5" x14ac:dyDescent="0.35">
      <c r="A60" s="26" t="str">
        <f>CONCATENATE(COUNTIF($C$6:C60,C60),") ",C60)</f>
        <v xml:space="preserve">0) </v>
      </c>
      <c r="B60" s="151"/>
      <c r="C60" s="227"/>
      <c r="D60" s="228"/>
      <c r="E60" s="147"/>
      <c r="F60" s="152"/>
      <c r="G60" s="152"/>
      <c r="H60" s="152"/>
      <c r="I60" s="106">
        <f t="shared" si="2"/>
        <v>0</v>
      </c>
      <c r="J60" s="153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</row>
    <row r="61" spans="1:66" s="137" customFormat="1" ht="15.5" x14ac:dyDescent="0.35">
      <c r="A61" s="26" t="str">
        <f>CONCATENATE(COUNTIF($C$6:C61,C61),") ",C61)</f>
        <v xml:space="preserve">0) </v>
      </c>
      <c r="B61" s="151"/>
      <c r="C61" s="227"/>
      <c r="D61" s="228"/>
      <c r="E61" s="147"/>
      <c r="F61" s="152"/>
      <c r="G61" s="152"/>
      <c r="H61" s="152"/>
      <c r="I61" s="106">
        <f t="shared" si="2"/>
        <v>0</v>
      </c>
      <c r="J61" s="153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</row>
    <row r="62" spans="1:66" s="137" customFormat="1" ht="15.5" x14ac:dyDescent="0.35">
      <c r="A62" s="26" t="str">
        <f>CONCATENATE(COUNTIF($C$6:C62,C62),") ",C62)</f>
        <v xml:space="preserve">0) </v>
      </c>
      <c r="B62" s="151"/>
      <c r="C62" s="227"/>
      <c r="D62" s="228"/>
      <c r="E62" s="147"/>
      <c r="F62" s="148"/>
      <c r="G62" s="149"/>
      <c r="H62" s="150"/>
      <c r="I62" s="106">
        <f t="shared" si="2"/>
        <v>0</v>
      </c>
      <c r="J62" s="15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</row>
    <row r="63" spans="1:66" s="137" customFormat="1" ht="15.5" x14ac:dyDescent="0.35">
      <c r="A63" s="26" t="str">
        <f>CONCATENATE(COUNTIF($C$6:C63,C63),") ",C63)</f>
        <v xml:space="preserve">0) </v>
      </c>
      <c r="B63" s="151"/>
      <c r="C63" s="227"/>
      <c r="D63" s="228"/>
      <c r="E63" s="147"/>
      <c r="F63" s="152"/>
      <c r="G63" s="152"/>
      <c r="H63" s="152"/>
      <c r="I63" s="106">
        <f t="shared" si="2"/>
        <v>0</v>
      </c>
      <c r="J63" s="153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</row>
    <row r="64" spans="1:66" s="137" customFormat="1" ht="15.5" x14ac:dyDescent="0.35">
      <c r="A64" s="26" t="str">
        <f>CONCATENATE(COUNTIF($C$6:C64,C64),") ",C64)</f>
        <v xml:space="preserve">0) </v>
      </c>
      <c r="B64" s="151"/>
      <c r="C64" s="227"/>
      <c r="D64" s="228"/>
      <c r="E64" s="147"/>
      <c r="F64" s="152"/>
      <c r="G64" s="152"/>
      <c r="H64" s="152"/>
      <c r="I64" s="106">
        <f t="shared" si="2"/>
        <v>0</v>
      </c>
      <c r="J64" s="153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</row>
    <row r="65" spans="1:66" s="137" customFormat="1" ht="15.5" x14ac:dyDescent="0.35">
      <c r="A65" s="26" t="str">
        <f>CONCATENATE(COUNTIF($C$6:C65,C65),") ",C65)</f>
        <v xml:space="preserve">0) </v>
      </c>
      <c r="B65" s="151"/>
      <c r="C65" s="227"/>
      <c r="D65" s="228"/>
      <c r="E65" s="147"/>
      <c r="F65" s="152"/>
      <c r="G65" s="152"/>
      <c r="H65" s="152"/>
      <c r="I65" s="106">
        <f t="shared" si="2"/>
        <v>0</v>
      </c>
      <c r="J65" s="153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</row>
    <row r="66" spans="1:66" s="137" customFormat="1" ht="15.5" x14ac:dyDescent="0.35">
      <c r="A66" s="26" t="str">
        <f>CONCATENATE(COUNTIF($C$6:C66,C66),") ",C66)</f>
        <v xml:space="preserve">0) </v>
      </c>
      <c r="B66" s="151"/>
      <c r="C66" s="227"/>
      <c r="D66" s="228"/>
      <c r="E66" s="147"/>
      <c r="F66" s="152"/>
      <c r="G66" s="152"/>
      <c r="H66" s="152"/>
      <c r="I66" s="106">
        <f t="shared" si="2"/>
        <v>0</v>
      </c>
      <c r="J66" s="153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</row>
    <row r="67" spans="1:66" s="155" customFormat="1" ht="15.5" x14ac:dyDescent="0.35">
      <c r="A67" s="26" t="str">
        <f>CONCATENATE(COUNTIF($C$6:C67,C67),") ",C67)</f>
        <v xml:space="preserve">0) </v>
      </c>
      <c r="B67" s="151"/>
      <c r="C67" s="227"/>
      <c r="D67" s="228"/>
      <c r="E67" s="147"/>
      <c r="F67" s="152"/>
      <c r="G67" s="152"/>
      <c r="H67" s="152"/>
      <c r="I67" s="106">
        <f t="shared" si="2"/>
        <v>0</v>
      </c>
      <c r="J67" s="153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1"/>
      <c r="AT67" s="171"/>
      <c r="AU67" s="171"/>
      <c r="AV67" s="171"/>
      <c r="AW67" s="171"/>
      <c r="AX67" s="171"/>
      <c r="AY67" s="171"/>
      <c r="AZ67" s="171"/>
      <c r="BA67" s="171"/>
      <c r="BB67" s="171"/>
      <c r="BC67" s="171"/>
      <c r="BD67" s="171"/>
      <c r="BE67" s="171"/>
      <c r="BF67" s="171"/>
      <c r="BG67" s="171"/>
      <c r="BH67" s="171"/>
      <c r="BI67" s="171"/>
      <c r="BJ67" s="171"/>
      <c r="BK67" s="171"/>
      <c r="BL67" s="171"/>
      <c r="BM67" s="171"/>
      <c r="BN67" s="171"/>
    </row>
    <row r="68" spans="1:66" s="155" customFormat="1" ht="15.5" x14ac:dyDescent="0.35">
      <c r="A68" s="26" t="str">
        <f>CONCATENATE(COUNTIF($C$6:C68,C68),") ",C68)</f>
        <v xml:space="preserve">0) </v>
      </c>
      <c r="B68" s="151"/>
      <c r="C68" s="227"/>
      <c r="D68" s="228"/>
      <c r="E68" s="147"/>
      <c r="F68" s="152"/>
      <c r="G68" s="152"/>
      <c r="H68" s="152"/>
      <c r="I68" s="106">
        <f t="shared" si="2"/>
        <v>0</v>
      </c>
      <c r="J68" s="153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A68" s="171"/>
      <c r="BB68" s="171"/>
      <c r="BC68" s="171"/>
      <c r="BD68" s="171"/>
      <c r="BE68" s="171"/>
      <c r="BF68" s="171"/>
      <c r="BG68" s="171"/>
      <c r="BH68" s="171"/>
      <c r="BI68" s="171"/>
      <c r="BJ68" s="171"/>
      <c r="BK68" s="171"/>
      <c r="BL68" s="171"/>
      <c r="BM68" s="171"/>
      <c r="BN68" s="171"/>
    </row>
    <row r="69" spans="1:66" s="137" customFormat="1" ht="15.5" x14ac:dyDescent="0.35">
      <c r="A69" s="26" t="str">
        <f>CONCATENATE(COUNTIF($C$6:C69,C69),") ",C69)</f>
        <v xml:space="preserve">0) </v>
      </c>
      <c r="B69" s="175"/>
      <c r="C69" s="176"/>
      <c r="D69" s="177"/>
      <c r="E69" s="191"/>
      <c r="F69" s="177"/>
      <c r="G69" s="177"/>
      <c r="H69" s="177"/>
      <c r="I69" s="107">
        <f>SUBTOTAL(9,I70:I89)</f>
        <v>0</v>
      </c>
      <c r="J69" s="154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</row>
    <row r="70" spans="1:66" s="137" customFormat="1" ht="29" x14ac:dyDescent="0.35">
      <c r="A70" s="26" t="str">
        <f>CONCATENATE(COUNTIF($C$6:C70,C70),") ",C70)</f>
        <v>1) 3. Услуги, работы</v>
      </c>
      <c r="B70" s="151" t="s">
        <v>4</v>
      </c>
      <c r="C70" s="227" t="s">
        <v>28</v>
      </c>
      <c r="D70" s="228" t="s">
        <v>15</v>
      </c>
      <c r="E70" s="147"/>
      <c r="F70" s="230"/>
      <c r="G70" s="230"/>
      <c r="H70" s="230"/>
      <c r="I70" s="106">
        <f t="shared" ref="I70:I74" si="5">IFERROR(IF(G70&gt;0,H70*G70,H70),"")</f>
        <v>0</v>
      </c>
      <c r="J70" s="153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</row>
    <row r="71" spans="1:66" s="137" customFormat="1" ht="15.5" x14ac:dyDescent="0.35">
      <c r="A71" s="26" t="str">
        <f>CONCATENATE(COUNTIF($C$6:C71,C71),") ",C71)</f>
        <v xml:space="preserve">0) </v>
      </c>
      <c r="B71" s="151"/>
      <c r="C71" s="227"/>
      <c r="D71" s="228"/>
      <c r="E71" s="147"/>
      <c r="F71" s="230"/>
      <c r="G71" s="230"/>
      <c r="H71" s="234"/>
      <c r="I71" s="106"/>
      <c r="J71" s="153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</row>
    <row r="72" spans="1:66" s="137" customFormat="1" ht="15.5" x14ac:dyDescent="0.35">
      <c r="A72" s="26" t="str">
        <f>CONCATENATE(COUNTIF($C$6:C72,C72),") ",C72)</f>
        <v xml:space="preserve">0) </v>
      </c>
      <c r="B72" s="151"/>
      <c r="C72" s="227"/>
      <c r="D72" s="228"/>
      <c r="E72" s="231"/>
      <c r="F72" s="231"/>
      <c r="G72" s="231"/>
      <c r="H72" s="231"/>
      <c r="I72" s="106">
        <f t="shared" si="5"/>
        <v>0</v>
      </c>
      <c r="J72" s="153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</row>
    <row r="73" spans="1:66" s="137" customFormat="1" ht="15.5" x14ac:dyDescent="0.35">
      <c r="A73" s="26" t="str">
        <f>CONCATENATE(COUNTIF($C$6:C73,C73),") ",C73)</f>
        <v xml:space="preserve">0) </v>
      </c>
      <c r="B73" s="151"/>
      <c r="C73" s="227"/>
      <c r="D73" s="228"/>
      <c r="E73" s="231"/>
      <c r="F73" s="231"/>
      <c r="G73" s="231"/>
      <c r="H73" s="231"/>
      <c r="I73" s="106">
        <f t="shared" si="5"/>
        <v>0</v>
      </c>
      <c r="J73" s="23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</row>
    <row r="74" spans="1:66" s="137" customFormat="1" ht="15.5" x14ac:dyDescent="0.35">
      <c r="A74" s="26" t="str">
        <f>CONCATENATE(COUNTIF($C$6:C74,C74),") ",C74)</f>
        <v xml:space="preserve">0) </v>
      </c>
      <c r="B74" s="151"/>
      <c r="C74" s="227"/>
      <c r="D74" s="228"/>
      <c r="E74" s="239"/>
      <c r="F74" s="238"/>
      <c r="G74" s="238"/>
      <c r="H74" s="238"/>
      <c r="I74" s="106">
        <f t="shared" si="5"/>
        <v>0</v>
      </c>
      <c r="J74" s="240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</row>
    <row r="75" spans="1:66" s="137" customFormat="1" ht="15.5" x14ac:dyDescent="0.35">
      <c r="A75" s="26" t="str">
        <f>CONCATENATE(COUNTIF($C$6:C75,C75),") ",C75)</f>
        <v xml:space="preserve">0) </v>
      </c>
      <c r="B75" s="151"/>
      <c r="C75" s="227"/>
      <c r="D75" s="228"/>
      <c r="E75" s="186"/>
      <c r="F75" s="186"/>
      <c r="G75" s="186"/>
      <c r="H75" s="186"/>
      <c r="I75" s="106">
        <f t="shared" ref="I75:I89" si="6">IFERROR(IF(G75&gt;0,H75*G75,H75),"")</f>
        <v>0</v>
      </c>
      <c r="J75" s="153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</row>
    <row r="76" spans="1:66" s="137" customFormat="1" ht="15.5" x14ac:dyDescent="0.35">
      <c r="A76" s="26" t="str">
        <f>CONCATENATE(COUNTIF($C$6:C76,C76),") ",C76)</f>
        <v xml:space="preserve">0) </v>
      </c>
      <c r="B76" s="151"/>
      <c r="C76" s="227"/>
      <c r="D76" s="228"/>
      <c r="E76" s="147"/>
      <c r="F76" s="152"/>
      <c r="G76" s="152"/>
      <c r="H76" s="152"/>
      <c r="I76" s="106">
        <f t="shared" si="6"/>
        <v>0</v>
      </c>
      <c r="J76" s="153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</row>
    <row r="77" spans="1:66" s="137" customFormat="1" ht="15.5" x14ac:dyDescent="0.35">
      <c r="A77" s="26" t="str">
        <f>CONCATENATE(COUNTIF($C$6:C77,C77),") ",C77)</f>
        <v xml:space="preserve">0) </v>
      </c>
      <c r="B77" s="151"/>
      <c r="C77" s="227"/>
      <c r="D77" s="228"/>
      <c r="E77" s="147"/>
      <c r="F77" s="152"/>
      <c r="G77" s="152"/>
      <c r="H77" s="152"/>
      <c r="I77" s="106">
        <f t="shared" si="6"/>
        <v>0</v>
      </c>
      <c r="J77" s="153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</row>
    <row r="78" spans="1:66" s="137" customFormat="1" ht="15.5" x14ac:dyDescent="0.35">
      <c r="A78" s="26" t="str">
        <f>CONCATENATE(COUNTIF($C$6:C78,C78),") ",C78)</f>
        <v xml:space="preserve">0) </v>
      </c>
      <c r="B78" s="151"/>
      <c r="C78" s="227"/>
      <c r="D78" s="228"/>
      <c r="E78" s="147"/>
      <c r="F78" s="152"/>
      <c r="G78" s="152"/>
      <c r="H78" s="152"/>
      <c r="I78" s="106">
        <f t="shared" si="6"/>
        <v>0</v>
      </c>
      <c r="J78" s="153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</row>
    <row r="79" spans="1:66" s="137" customFormat="1" ht="15.5" x14ac:dyDescent="0.35">
      <c r="A79" s="26" t="str">
        <f>CONCATENATE(COUNTIF($C$6:C79,C79),") ",C79)</f>
        <v xml:space="preserve">0) </v>
      </c>
      <c r="B79" s="151"/>
      <c r="C79" s="227"/>
      <c r="D79" s="228"/>
      <c r="E79" s="147"/>
      <c r="F79" s="152"/>
      <c r="G79" s="152"/>
      <c r="H79" s="152"/>
      <c r="I79" s="106">
        <f t="shared" si="6"/>
        <v>0</v>
      </c>
      <c r="J79" s="153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</row>
    <row r="80" spans="1:66" s="137" customFormat="1" ht="15.5" x14ac:dyDescent="0.35">
      <c r="A80" s="26" t="str">
        <f>CONCATENATE(COUNTIF($C$6:C80,C80),") ",C80)</f>
        <v xml:space="preserve">0) </v>
      </c>
      <c r="B80" s="151"/>
      <c r="C80" s="227"/>
      <c r="D80" s="228"/>
      <c r="E80" s="147"/>
      <c r="F80" s="152"/>
      <c r="G80" s="152"/>
      <c r="H80" s="152"/>
      <c r="I80" s="106">
        <f t="shared" si="6"/>
        <v>0</v>
      </c>
      <c r="J80" s="153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</row>
    <row r="81" spans="1:66" s="137" customFormat="1" ht="15.5" x14ac:dyDescent="0.35">
      <c r="A81" s="26" t="str">
        <f>CONCATENATE(COUNTIF($C$6:C81,C81),") ",C81)</f>
        <v xml:space="preserve">0) </v>
      </c>
      <c r="B81" s="151"/>
      <c r="C81" s="227"/>
      <c r="D81" s="228"/>
      <c r="E81" s="147"/>
      <c r="F81" s="152"/>
      <c r="G81" s="152"/>
      <c r="H81" s="152"/>
      <c r="I81" s="106">
        <f t="shared" si="6"/>
        <v>0</v>
      </c>
      <c r="J81" s="153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</row>
    <row r="82" spans="1:66" s="137" customFormat="1" ht="15.5" x14ac:dyDescent="0.35">
      <c r="A82" s="26" t="str">
        <f>CONCATENATE(COUNTIF($C$6:C82,C82),") ",C82)</f>
        <v xml:space="preserve">0) </v>
      </c>
      <c r="B82" s="151"/>
      <c r="C82" s="227"/>
      <c r="D82" s="228"/>
      <c r="E82" s="147"/>
      <c r="F82" s="152"/>
      <c r="G82" s="152"/>
      <c r="H82" s="152"/>
      <c r="I82" s="106">
        <f t="shared" si="6"/>
        <v>0</v>
      </c>
      <c r="J82" s="153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</row>
    <row r="83" spans="1:66" s="137" customFormat="1" ht="15.5" x14ac:dyDescent="0.35">
      <c r="A83" s="26" t="str">
        <f>CONCATENATE(COUNTIF($C$6:C83,C83),") ",C83)</f>
        <v xml:space="preserve">0) </v>
      </c>
      <c r="B83" s="151"/>
      <c r="C83" s="227"/>
      <c r="D83" s="228"/>
      <c r="E83" s="147"/>
      <c r="F83" s="152"/>
      <c r="G83" s="152"/>
      <c r="H83" s="152"/>
      <c r="I83" s="106">
        <f t="shared" si="6"/>
        <v>0</v>
      </c>
      <c r="J83" s="153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</row>
    <row r="84" spans="1:66" s="137" customFormat="1" ht="15.5" x14ac:dyDescent="0.35">
      <c r="A84" s="26" t="str">
        <f>CONCATENATE(COUNTIF($C$6:C84,C84),") ",C84)</f>
        <v xml:space="preserve">0) </v>
      </c>
      <c r="B84" s="151"/>
      <c r="C84" s="227"/>
      <c r="D84" s="228"/>
      <c r="E84" s="147"/>
      <c r="F84" s="152"/>
      <c r="G84" s="152"/>
      <c r="H84" s="152"/>
      <c r="I84" s="106">
        <f t="shared" si="6"/>
        <v>0</v>
      </c>
      <c r="J84" s="153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</row>
    <row r="85" spans="1:66" s="137" customFormat="1" ht="15.5" x14ac:dyDescent="0.35">
      <c r="A85" s="26" t="str">
        <f>CONCATENATE(COUNTIF($C$6:C85,C85),") ",C85)</f>
        <v xml:space="preserve">0) </v>
      </c>
      <c r="B85" s="151"/>
      <c r="C85" s="227"/>
      <c r="D85" s="228"/>
      <c r="E85" s="147"/>
      <c r="F85" s="152"/>
      <c r="G85" s="152"/>
      <c r="H85" s="152"/>
      <c r="I85" s="106">
        <f t="shared" si="6"/>
        <v>0</v>
      </c>
      <c r="J85" s="153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</row>
    <row r="86" spans="1:66" s="137" customFormat="1" ht="15.5" x14ac:dyDescent="0.35">
      <c r="A86" s="26" t="str">
        <f>CONCATENATE(COUNTIF($C$6:C86,C86),") ",C86)</f>
        <v xml:space="preserve">0) </v>
      </c>
      <c r="B86" s="151"/>
      <c r="C86" s="227"/>
      <c r="D86" s="228"/>
      <c r="E86" s="147"/>
      <c r="F86" s="152"/>
      <c r="G86" s="152"/>
      <c r="H86" s="152"/>
      <c r="I86" s="106">
        <f t="shared" si="6"/>
        <v>0</v>
      </c>
      <c r="J86" s="153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</row>
    <row r="87" spans="1:66" s="137" customFormat="1" ht="15.5" x14ac:dyDescent="0.35">
      <c r="A87" s="26" t="str">
        <f>CONCATENATE(COUNTIF($C$6:C87,C87),") ",C87)</f>
        <v xml:space="preserve">0) </v>
      </c>
      <c r="B87" s="151"/>
      <c r="C87" s="227"/>
      <c r="D87" s="228"/>
      <c r="E87" s="147"/>
      <c r="F87" s="152"/>
      <c r="G87" s="152"/>
      <c r="H87" s="152"/>
      <c r="I87" s="106">
        <f t="shared" si="6"/>
        <v>0</v>
      </c>
      <c r="J87" s="153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</row>
    <row r="88" spans="1:66" s="137" customFormat="1" ht="15.5" x14ac:dyDescent="0.35">
      <c r="A88" s="26" t="str">
        <f>CONCATENATE(COUNTIF($C$6:C88,C88),") ",C88)</f>
        <v xml:space="preserve">0) </v>
      </c>
      <c r="B88" s="151"/>
      <c r="C88" s="227"/>
      <c r="D88" s="228"/>
      <c r="E88" s="147"/>
      <c r="F88" s="152"/>
      <c r="G88" s="152"/>
      <c r="H88" s="152"/>
      <c r="I88" s="106">
        <f t="shared" si="6"/>
        <v>0</v>
      </c>
      <c r="J88" s="153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</row>
    <row r="89" spans="1:66" s="137" customFormat="1" ht="15.5" x14ac:dyDescent="0.35">
      <c r="A89" s="26" t="str">
        <f>CONCATENATE(COUNTIF($C$6:C89,C89),") ",C89)</f>
        <v xml:space="preserve">0) </v>
      </c>
      <c r="B89" s="151"/>
      <c r="C89" s="227"/>
      <c r="D89" s="228"/>
      <c r="E89" s="147"/>
      <c r="F89" s="152"/>
      <c r="G89" s="152"/>
      <c r="H89" s="152"/>
      <c r="I89" s="106">
        <f t="shared" si="6"/>
        <v>0</v>
      </c>
      <c r="J89" s="153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</row>
    <row r="90" spans="1:66" s="137" customFormat="1" ht="15.5" x14ac:dyDescent="0.35">
      <c r="A90" s="26" t="str">
        <f>CONCATENATE(COUNTIF($C$6:C90,C90),") ",C90)</f>
        <v xml:space="preserve">0) </v>
      </c>
      <c r="B90" s="175"/>
      <c r="C90" s="176"/>
      <c r="D90" s="177"/>
      <c r="E90" s="191"/>
      <c r="F90" s="177"/>
      <c r="G90" s="177"/>
      <c r="H90" s="177"/>
      <c r="I90" s="107">
        <f>SUBTOTAL(9,I91:I110)</f>
        <v>0</v>
      </c>
      <c r="J90" s="154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</row>
    <row r="91" spans="1:66" s="137" customFormat="1" ht="29" x14ac:dyDescent="0.35">
      <c r="A91" s="26" t="str">
        <f>CONCATENATE(COUNTIF($C$6:C91,C91),") ",C91)</f>
        <v>1) 1.2. ФОТ привлеченных специалистов</v>
      </c>
      <c r="B91" s="151" t="s">
        <v>2</v>
      </c>
      <c r="C91" s="227" t="s">
        <v>56</v>
      </c>
      <c r="D91" s="228" t="s">
        <v>15</v>
      </c>
      <c r="E91" s="147"/>
      <c r="F91" s="230"/>
      <c r="G91" s="231"/>
      <c r="H91" s="231"/>
      <c r="I91" s="232">
        <f t="shared" ref="I91:I97" si="7">IFERROR(IF(G91&gt;0,H91*G91,H91),"")</f>
        <v>0</v>
      </c>
      <c r="J91" s="242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</row>
    <row r="92" spans="1:66" s="137" customFormat="1" ht="15.5" x14ac:dyDescent="0.35">
      <c r="A92" s="26" t="str">
        <f>CONCATENATE(COUNTIF($C$6:C92,C92),") ",C92)</f>
        <v xml:space="preserve">0) </v>
      </c>
      <c r="B92" s="151"/>
      <c r="C92" s="227"/>
      <c r="D92" s="228"/>
      <c r="E92" s="231"/>
      <c r="F92" s="231"/>
      <c r="G92" s="231"/>
      <c r="H92" s="231"/>
      <c r="I92" s="232">
        <f t="shared" si="7"/>
        <v>0</v>
      </c>
      <c r="J92" s="235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</row>
    <row r="93" spans="1:66" s="137" customFormat="1" ht="15.5" x14ac:dyDescent="0.35">
      <c r="A93" s="26" t="str">
        <f>CONCATENATE(COUNTIF($C$6:C93,C93),") ",C93)</f>
        <v xml:space="preserve">0) </v>
      </c>
      <c r="B93" s="151"/>
      <c r="C93" s="227"/>
      <c r="D93" s="228"/>
      <c r="E93" s="231"/>
      <c r="F93" s="231"/>
      <c r="G93" s="231"/>
      <c r="H93" s="231"/>
      <c r="I93" s="232">
        <f t="shared" si="7"/>
        <v>0</v>
      </c>
      <c r="J93" s="235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</row>
    <row r="94" spans="1:66" s="137" customFormat="1" ht="15.5" x14ac:dyDescent="0.35">
      <c r="A94" s="26" t="str">
        <f>CONCATENATE(COUNTIF($C$6:C94,C94),") ",C94)</f>
        <v xml:space="preserve">0) </v>
      </c>
      <c r="B94" s="151"/>
      <c r="C94" s="227"/>
      <c r="D94" s="228"/>
      <c r="E94" s="231"/>
      <c r="F94" s="231"/>
      <c r="G94" s="231"/>
      <c r="H94" s="231"/>
      <c r="I94" s="232">
        <f t="shared" si="7"/>
        <v>0</v>
      </c>
      <c r="J94" s="235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</row>
    <row r="95" spans="1:66" s="137" customFormat="1" ht="15.5" x14ac:dyDescent="0.35">
      <c r="A95" s="26" t="str">
        <f>CONCATENATE(COUNTIF($C$6:C95,C95),") ",C95)</f>
        <v xml:space="preserve">0) </v>
      </c>
      <c r="B95" s="151"/>
      <c r="C95" s="227"/>
      <c r="D95" s="228"/>
      <c r="E95" s="229"/>
      <c r="F95" s="237"/>
      <c r="G95" s="231"/>
      <c r="H95" s="231"/>
      <c r="I95" s="232">
        <f t="shared" si="7"/>
        <v>0</v>
      </c>
      <c r="J95" s="241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</row>
    <row r="96" spans="1:66" s="137" customFormat="1" ht="15.5" x14ac:dyDescent="0.35">
      <c r="A96" s="26" t="str">
        <f>CONCATENATE(COUNTIF($C$6:C96,C96),") ",C96)</f>
        <v xml:space="preserve">0) </v>
      </c>
      <c r="B96" s="151"/>
      <c r="C96" s="227"/>
      <c r="D96" s="228"/>
      <c r="E96" s="231"/>
      <c r="F96" s="231"/>
      <c r="G96" s="231"/>
      <c r="H96" s="231"/>
      <c r="I96" s="232">
        <f t="shared" si="7"/>
        <v>0</v>
      </c>
      <c r="J96" s="235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</row>
    <row r="97" spans="1:66" s="137" customFormat="1" ht="15.5" x14ac:dyDescent="0.35">
      <c r="A97" s="26" t="str">
        <f>CONCATENATE(COUNTIF($C$6:C97,C97),") ",C97)</f>
        <v xml:space="preserve">0) </v>
      </c>
      <c r="B97" s="151"/>
      <c r="C97" s="227"/>
      <c r="D97" s="228"/>
      <c r="E97" s="231"/>
      <c r="F97" s="231"/>
      <c r="G97" s="231"/>
      <c r="H97" s="231"/>
      <c r="I97" s="232">
        <f t="shared" si="7"/>
        <v>0</v>
      </c>
      <c r="J97" s="235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</row>
    <row r="98" spans="1:66" s="137" customFormat="1" ht="15.5" x14ac:dyDescent="0.35">
      <c r="A98" s="26" t="str">
        <f>CONCATENATE(COUNTIF($C$6:C98,C98),") ",C98)</f>
        <v xml:space="preserve">0) </v>
      </c>
      <c r="B98" s="151"/>
      <c r="C98" s="227"/>
      <c r="D98" s="228"/>
      <c r="E98" s="186"/>
      <c r="F98" s="186"/>
      <c r="G98" s="186"/>
      <c r="H98" s="186"/>
      <c r="I98" s="106">
        <f t="shared" ref="I98:I110" si="8">IFERROR(IF(G98&gt;0,H98*G98,H98),"")</f>
        <v>0</v>
      </c>
      <c r="J98" s="187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</row>
    <row r="99" spans="1:66" s="137" customFormat="1" ht="15.5" x14ac:dyDescent="0.35">
      <c r="A99" s="26" t="str">
        <f>CONCATENATE(COUNTIF($C$6:C99,C99),") ",C99)</f>
        <v xml:space="preserve">0) </v>
      </c>
      <c r="B99" s="151"/>
      <c r="C99" s="227"/>
      <c r="D99" s="228"/>
      <c r="E99" s="186"/>
      <c r="F99" s="186"/>
      <c r="G99" s="186"/>
      <c r="H99" s="186"/>
      <c r="I99" s="106">
        <f t="shared" si="8"/>
        <v>0</v>
      </c>
      <c r="J99" s="187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</row>
    <row r="100" spans="1:66" s="137" customFormat="1" ht="15.5" x14ac:dyDescent="0.35">
      <c r="A100" s="26" t="str">
        <f>CONCATENATE(COUNTIF($C$6:C100,C100),") ",C100)</f>
        <v xml:space="preserve">0) </v>
      </c>
      <c r="B100" s="151"/>
      <c r="C100" s="227"/>
      <c r="D100" s="228"/>
      <c r="E100" s="186"/>
      <c r="F100" s="186"/>
      <c r="G100" s="186"/>
      <c r="H100" s="186"/>
      <c r="I100" s="106">
        <f t="shared" si="8"/>
        <v>0</v>
      </c>
      <c r="J100" s="187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</row>
    <row r="101" spans="1:66" s="137" customFormat="1" ht="15.5" x14ac:dyDescent="0.35">
      <c r="A101" s="26" t="str">
        <f>CONCATENATE(COUNTIF($C$6:C101,C101),") ",C101)</f>
        <v xml:space="preserve">0) </v>
      </c>
      <c r="B101" s="151"/>
      <c r="C101" s="227"/>
      <c r="D101" s="228"/>
      <c r="E101" s="186"/>
      <c r="F101" s="186"/>
      <c r="G101" s="186"/>
      <c r="H101" s="186"/>
      <c r="I101" s="106">
        <f t="shared" si="8"/>
        <v>0</v>
      </c>
      <c r="J101" s="187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</row>
    <row r="102" spans="1:66" s="137" customFormat="1" ht="15.5" x14ac:dyDescent="0.35">
      <c r="A102" s="26" t="str">
        <f>CONCATENATE(COUNTIF($C$6:C102,C102),") ",C102)</f>
        <v xml:space="preserve">0) </v>
      </c>
      <c r="B102" s="151"/>
      <c r="C102" s="227"/>
      <c r="D102" s="228"/>
      <c r="E102" s="186"/>
      <c r="F102" s="186"/>
      <c r="G102" s="186"/>
      <c r="H102" s="186"/>
      <c r="I102" s="106">
        <f t="shared" si="8"/>
        <v>0</v>
      </c>
      <c r="J102" s="187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</row>
    <row r="103" spans="1:66" s="137" customFormat="1" ht="15.5" x14ac:dyDescent="0.35">
      <c r="A103" s="26" t="str">
        <f>CONCATENATE(COUNTIF($C$6:C103,C103),") ",C103)</f>
        <v xml:space="preserve">0) </v>
      </c>
      <c r="B103" s="151"/>
      <c r="C103" s="227"/>
      <c r="D103" s="228"/>
      <c r="E103" s="186"/>
      <c r="F103" s="186"/>
      <c r="G103" s="186"/>
      <c r="H103" s="186"/>
      <c r="I103" s="106">
        <f t="shared" si="8"/>
        <v>0</v>
      </c>
      <c r="J103" s="187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</row>
    <row r="104" spans="1:66" s="137" customFormat="1" ht="15.5" x14ac:dyDescent="0.35">
      <c r="A104" s="26" t="str">
        <f>CONCATENATE(COUNTIF($C$6:C104,C104),") ",C104)</f>
        <v xml:space="preserve">0) </v>
      </c>
      <c r="B104" s="151"/>
      <c r="C104" s="227"/>
      <c r="D104" s="228"/>
      <c r="E104" s="147"/>
      <c r="F104" s="152"/>
      <c r="G104" s="152"/>
      <c r="H104" s="152"/>
      <c r="I104" s="106">
        <f t="shared" si="8"/>
        <v>0</v>
      </c>
      <c r="J104" s="153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</row>
    <row r="105" spans="1:66" s="137" customFormat="1" ht="15.5" x14ac:dyDescent="0.35">
      <c r="A105" s="26" t="str">
        <f>CONCATENATE(COUNTIF($C$6:C105,C105),") ",C105)</f>
        <v xml:space="preserve">0) </v>
      </c>
      <c r="B105" s="151"/>
      <c r="C105" s="227"/>
      <c r="D105" s="228"/>
      <c r="E105" s="147"/>
      <c r="F105" s="152"/>
      <c r="G105" s="152"/>
      <c r="H105" s="152"/>
      <c r="I105" s="106">
        <f t="shared" si="8"/>
        <v>0</v>
      </c>
      <c r="J105" s="153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</row>
    <row r="106" spans="1:66" s="137" customFormat="1" ht="15.5" x14ac:dyDescent="0.35">
      <c r="A106" s="26" t="str">
        <f>CONCATENATE(COUNTIF($C$6:C106,C106),") ",C106)</f>
        <v xml:space="preserve">0) </v>
      </c>
      <c r="B106" s="151"/>
      <c r="C106" s="227"/>
      <c r="D106" s="228"/>
      <c r="E106" s="147"/>
      <c r="F106" s="152"/>
      <c r="G106" s="152"/>
      <c r="H106" s="152"/>
      <c r="I106" s="106">
        <f t="shared" si="8"/>
        <v>0</v>
      </c>
      <c r="J106" s="153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</row>
    <row r="107" spans="1:66" s="137" customFormat="1" ht="15.5" x14ac:dyDescent="0.35">
      <c r="A107" s="26" t="str">
        <f>CONCATENATE(COUNTIF($C$6:C107,C107),") ",C107)</f>
        <v xml:space="preserve">0) </v>
      </c>
      <c r="B107" s="151"/>
      <c r="C107" s="227"/>
      <c r="D107" s="228"/>
      <c r="E107" s="147"/>
      <c r="F107" s="152"/>
      <c r="G107" s="152"/>
      <c r="H107" s="152"/>
      <c r="I107" s="106">
        <f t="shared" si="8"/>
        <v>0</v>
      </c>
      <c r="J107" s="153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</row>
    <row r="108" spans="1:66" s="137" customFormat="1" ht="15.5" x14ac:dyDescent="0.35">
      <c r="A108" s="26" t="str">
        <f>CONCATENATE(COUNTIF($C$6:C108,C108),") ",C108)</f>
        <v xml:space="preserve">0) </v>
      </c>
      <c r="B108" s="151"/>
      <c r="C108" s="227"/>
      <c r="D108" s="228"/>
      <c r="E108" s="147"/>
      <c r="F108" s="152"/>
      <c r="G108" s="152"/>
      <c r="H108" s="152"/>
      <c r="I108" s="106">
        <f t="shared" si="8"/>
        <v>0</v>
      </c>
      <c r="J108" s="153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</row>
    <row r="109" spans="1:66" s="137" customFormat="1" ht="15.5" x14ac:dyDescent="0.35">
      <c r="A109" s="26" t="str">
        <f>CONCATENATE(COUNTIF($C$6:C109,C109),") ",C109)</f>
        <v xml:space="preserve">0) </v>
      </c>
      <c r="B109" s="151"/>
      <c r="C109" s="227"/>
      <c r="D109" s="228"/>
      <c r="E109" s="147"/>
      <c r="F109" s="152"/>
      <c r="G109" s="152"/>
      <c r="H109" s="152"/>
      <c r="I109" s="106">
        <f t="shared" si="8"/>
        <v>0</v>
      </c>
      <c r="J109" s="153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</row>
    <row r="110" spans="1:66" ht="15.5" x14ac:dyDescent="0.35">
      <c r="A110" s="26" t="str">
        <f>CONCATENATE(COUNTIF($C$6:C110,C110),") ",C110)</f>
        <v xml:space="preserve">0) </v>
      </c>
      <c r="B110" s="151"/>
      <c r="C110" s="227"/>
      <c r="D110" s="228"/>
      <c r="E110" s="147"/>
      <c r="F110" s="152"/>
      <c r="G110" s="152"/>
      <c r="H110" s="152"/>
      <c r="I110" s="106">
        <f t="shared" si="8"/>
        <v>0</v>
      </c>
      <c r="J110" s="153"/>
    </row>
    <row r="111" spans="1:66" s="137" customFormat="1" ht="15.5" x14ac:dyDescent="0.35">
      <c r="A111" s="26" t="str">
        <f>CONCATENATE(COUNTIF($C$6:C111,C111),") ",C111)</f>
        <v xml:space="preserve">0) </v>
      </c>
      <c r="B111" s="175"/>
      <c r="C111" s="176"/>
      <c r="D111" s="177"/>
      <c r="E111" s="192"/>
      <c r="F111" s="177"/>
      <c r="G111" s="177"/>
      <c r="H111" s="177"/>
      <c r="I111" s="107">
        <f>SUBTOTAL(9,I112:I131)</f>
        <v>0</v>
      </c>
      <c r="J111" s="154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</row>
    <row r="112" spans="1:66" s="137" customFormat="1" ht="15.5" x14ac:dyDescent="0.35">
      <c r="A112" s="26" t="str">
        <f>CONCATENATE(COUNTIF($C$6:C112,C112),") ",C112)</f>
        <v>7) 1.1. ФОТ штатных сотрудников</v>
      </c>
      <c r="B112" s="151" t="s">
        <v>11</v>
      </c>
      <c r="C112" s="146" t="s">
        <v>41</v>
      </c>
      <c r="D112" s="152" t="s">
        <v>15</v>
      </c>
      <c r="E112" s="147"/>
      <c r="F112" s="230"/>
      <c r="G112" s="230"/>
      <c r="H112" s="231"/>
      <c r="I112" s="106">
        <f t="shared" ref="I112:I131" si="9">IFERROR(IF(G112&gt;0,H112*G112,H112),"")</f>
        <v>0</v>
      </c>
      <c r="J112" s="242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</row>
    <row r="113" spans="1:66" s="137" customFormat="1" ht="15.5" x14ac:dyDescent="0.35">
      <c r="A113" s="26" t="str">
        <f>CONCATENATE(COUNTIF($C$6:C113,C113),") ",C113)</f>
        <v xml:space="preserve">0) </v>
      </c>
      <c r="B113" s="151"/>
      <c r="C113" s="146"/>
      <c r="D113" s="152"/>
      <c r="E113" s="147"/>
      <c r="F113" s="152"/>
      <c r="G113" s="152"/>
      <c r="H113" s="152"/>
      <c r="I113" s="106">
        <f t="shared" si="9"/>
        <v>0</v>
      </c>
      <c r="J113" s="153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</row>
    <row r="114" spans="1:66" s="137" customFormat="1" ht="15.5" x14ac:dyDescent="0.35">
      <c r="A114" s="26" t="str">
        <f>CONCATENATE(COUNTIF($C$6:C114,C114),") ",C114)</f>
        <v xml:space="preserve">0) </v>
      </c>
      <c r="B114" s="151"/>
      <c r="C114" s="146"/>
      <c r="D114" s="152"/>
      <c r="E114" s="147"/>
      <c r="F114" s="152"/>
      <c r="G114" s="152"/>
      <c r="H114" s="152"/>
      <c r="I114" s="106">
        <f t="shared" si="9"/>
        <v>0</v>
      </c>
      <c r="J114" s="242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</row>
    <row r="115" spans="1:66" s="137" customFormat="1" ht="15.5" x14ac:dyDescent="0.35">
      <c r="A115" s="26" t="str">
        <f>CONCATENATE(COUNTIF($C$6:C115,C115),") ",C115)</f>
        <v xml:space="preserve">0) </v>
      </c>
      <c r="B115" s="151"/>
      <c r="C115" s="146"/>
      <c r="D115" s="152"/>
      <c r="E115" s="147"/>
      <c r="F115" s="152"/>
      <c r="G115" s="152"/>
      <c r="H115" s="152"/>
      <c r="I115" s="106">
        <f t="shared" si="9"/>
        <v>0</v>
      </c>
      <c r="J115" s="153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</row>
    <row r="116" spans="1:66" s="137" customFormat="1" ht="15.5" x14ac:dyDescent="0.35">
      <c r="A116" s="26" t="str">
        <f>CONCATENATE(COUNTIF($C$6:C116,C116),") ",C116)</f>
        <v xml:space="preserve">0) </v>
      </c>
      <c r="B116" s="151"/>
      <c r="C116" s="146"/>
      <c r="D116" s="152"/>
      <c r="E116" s="147"/>
      <c r="F116" s="152"/>
      <c r="G116" s="152"/>
      <c r="H116" s="152"/>
      <c r="I116" s="106">
        <f t="shared" si="9"/>
        <v>0</v>
      </c>
      <c r="J116" s="153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</row>
    <row r="117" spans="1:66" s="137" customFormat="1" ht="15.5" x14ac:dyDescent="0.35">
      <c r="A117" s="26" t="str">
        <f>CONCATENATE(COUNTIF($C$6:C117,C117),") ",C117)</f>
        <v xml:space="preserve">0) </v>
      </c>
      <c r="B117" s="151"/>
      <c r="C117" s="146"/>
      <c r="D117" s="152"/>
      <c r="E117" s="147"/>
      <c r="F117" s="152"/>
      <c r="G117" s="152"/>
      <c r="H117" s="152"/>
      <c r="I117" s="106">
        <f t="shared" si="9"/>
        <v>0</v>
      </c>
      <c r="J117" s="153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</row>
    <row r="118" spans="1:66" s="137" customFormat="1" ht="15.5" x14ac:dyDescent="0.35">
      <c r="A118" s="26" t="str">
        <f>CONCATENATE(COUNTIF($C$6:C118,C118),") ",C118)</f>
        <v xml:space="preserve">0) </v>
      </c>
      <c r="B118" s="151"/>
      <c r="C118" s="146"/>
      <c r="D118" s="152"/>
      <c r="E118" s="147"/>
      <c r="F118" s="152"/>
      <c r="G118" s="152"/>
      <c r="H118" s="152"/>
      <c r="I118" s="106">
        <f t="shared" si="9"/>
        <v>0</v>
      </c>
      <c r="J118" s="153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</row>
    <row r="119" spans="1:66" s="137" customFormat="1" ht="15.5" x14ac:dyDescent="0.35">
      <c r="A119" s="26" t="str">
        <f>CONCATENATE(COUNTIF($C$6:C119,C119),") ",C119)</f>
        <v xml:space="preserve">0) </v>
      </c>
      <c r="B119" s="151"/>
      <c r="C119" s="146"/>
      <c r="D119" s="152"/>
      <c r="E119" s="147"/>
      <c r="F119" s="152"/>
      <c r="G119" s="152"/>
      <c r="H119" s="152"/>
      <c r="I119" s="106">
        <f t="shared" si="9"/>
        <v>0</v>
      </c>
      <c r="J119" s="153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</row>
    <row r="120" spans="1:66" s="137" customFormat="1" ht="15.5" x14ac:dyDescent="0.35">
      <c r="A120" s="26" t="str">
        <f>CONCATENATE(COUNTIF($C$6:C120,C120),") ",C120)</f>
        <v xml:space="preserve">0) </v>
      </c>
      <c r="B120" s="151"/>
      <c r="C120" s="146"/>
      <c r="D120" s="152"/>
      <c r="E120" s="147"/>
      <c r="F120" s="152"/>
      <c r="G120" s="152"/>
      <c r="H120" s="152"/>
      <c r="I120" s="106">
        <f t="shared" si="9"/>
        <v>0</v>
      </c>
      <c r="J120" s="153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</row>
    <row r="121" spans="1:66" s="137" customFormat="1" ht="15.5" x14ac:dyDescent="0.35">
      <c r="A121" s="26" t="str">
        <f>CONCATENATE(COUNTIF($C$6:C121,C121),") ",C121)</f>
        <v xml:space="preserve">0) </v>
      </c>
      <c r="B121" s="151"/>
      <c r="C121" s="146"/>
      <c r="D121" s="152"/>
      <c r="E121" s="147"/>
      <c r="F121" s="152"/>
      <c r="G121" s="152"/>
      <c r="H121" s="152"/>
      <c r="I121" s="106">
        <f t="shared" si="9"/>
        <v>0</v>
      </c>
      <c r="J121" s="153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</row>
    <row r="122" spans="1:66" s="137" customFormat="1" ht="15.5" x14ac:dyDescent="0.35">
      <c r="A122" s="26" t="str">
        <f>CONCATENATE(COUNTIF($C$6:C122,C122),") ",C122)</f>
        <v xml:space="preserve">0) </v>
      </c>
      <c r="B122" s="151"/>
      <c r="C122" s="146"/>
      <c r="D122" s="152"/>
      <c r="E122" s="147"/>
      <c r="F122" s="152"/>
      <c r="G122" s="152"/>
      <c r="H122" s="152"/>
      <c r="I122" s="106">
        <f t="shared" si="9"/>
        <v>0</v>
      </c>
      <c r="J122" s="153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</row>
    <row r="123" spans="1:66" s="137" customFormat="1" ht="15.5" x14ac:dyDescent="0.35">
      <c r="A123" s="26" t="str">
        <f>CONCATENATE(COUNTIF($C$6:C123,C123),") ",C123)</f>
        <v xml:space="preserve">0) </v>
      </c>
      <c r="B123" s="151"/>
      <c r="C123" s="146"/>
      <c r="D123" s="152"/>
      <c r="E123" s="147"/>
      <c r="F123" s="152"/>
      <c r="G123" s="152"/>
      <c r="H123" s="152"/>
      <c r="I123" s="106">
        <f t="shared" si="9"/>
        <v>0</v>
      </c>
      <c r="J123" s="153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</row>
    <row r="124" spans="1:66" s="137" customFormat="1" ht="15.5" x14ac:dyDescent="0.35">
      <c r="A124" s="26" t="str">
        <f>CONCATENATE(COUNTIF($C$6:C124,C124),") ",C124)</f>
        <v xml:space="preserve">0) </v>
      </c>
      <c r="B124" s="151"/>
      <c r="C124" s="146"/>
      <c r="D124" s="152"/>
      <c r="E124" s="147"/>
      <c r="F124" s="152"/>
      <c r="G124" s="152"/>
      <c r="H124" s="152"/>
      <c r="I124" s="106">
        <f t="shared" si="9"/>
        <v>0</v>
      </c>
      <c r="J124" s="153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</row>
    <row r="125" spans="1:66" s="137" customFormat="1" ht="15.5" x14ac:dyDescent="0.35">
      <c r="A125" s="26" t="str">
        <f>CONCATENATE(COUNTIF($C$6:C125,C125),") ",C125)</f>
        <v xml:space="preserve">0) </v>
      </c>
      <c r="B125" s="151"/>
      <c r="C125" s="146"/>
      <c r="D125" s="152"/>
      <c r="E125" s="147"/>
      <c r="F125" s="152"/>
      <c r="G125" s="152"/>
      <c r="H125" s="152"/>
      <c r="I125" s="106">
        <f t="shared" si="9"/>
        <v>0</v>
      </c>
      <c r="J125" s="153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</row>
    <row r="126" spans="1:66" s="137" customFormat="1" ht="15.5" x14ac:dyDescent="0.35">
      <c r="A126" s="26" t="str">
        <f>CONCATENATE(COUNTIF($C$6:C126,C126),") ",C126)</f>
        <v xml:space="preserve">0) </v>
      </c>
      <c r="B126" s="151"/>
      <c r="C126" s="146"/>
      <c r="D126" s="152"/>
      <c r="E126" s="147"/>
      <c r="F126" s="152"/>
      <c r="G126" s="152"/>
      <c r="H126" s="152"/>
      <c r="I126" s="106">
        <f t="shared" si="9"/>
        <v>0</v>
      </c>
      <c r="J126" s="153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</row>
    <row r="127" spans="1:66" s="137" customFormat="1" ht="15.5" x14ac:dyDescent="0.35">
      <c r="A127" s="26" t="str">
        <f>CONCATENATE(COUNTIF($C$6:C127,C127),") ",C127)</f>
        <v xml:space="preserve">0) </v>
      </c>
      <c r="B127" s="151"/>
      <c r="C127" s="146"/>
      <c r="D127" s="152"/>
      <c r="E127" s="147"/>
      <c r="F127" s="152"/>
      <c r="G127" s="152"/>
      <c r="H127" s="152"/>
      <c r="I127" s="106">
        <f t="shared" si="9"/>
        <v>0</v>
      </c>
      <c r="J127" s="153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</row>
    <row r="128" spans="1:66" s="137" customFormat="1" ht="15.5" x14ac:dyDescent="0.35">
      <c r="A128" s="26" t="str">
        <f>CONCATENATE(COUNTIF($C$6:C128,C128),") ",C128)</f>
        <v xml:space="preserve">0) </v>
      </c>
      <c r="B128" s="151"/>
      <c r="C128" s="146"/>
      <c r="D128" s="152"/>
      <c r="E128" s="147"/>
      <c r="F128" s="152"/>
      <c r="G128" s="152"/>
      <c r="H128" s="152"/>
      <c r="I128" s="106">
        <f t="shared" si="9"/>
        <v>0</v>
      </c>
      <c r="J128" s="153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</row>
    <row r="129" spans="1:66" s="137" customFormat="1" ht="15.5" x14ac:dyDescent="0.35">
      <c r="A129" s="26" t="str">
        <f>CONCATENATE(COUNTIF($C$6:C129,C129),") ",C129)</f>
        <v xml:space="preserve">0) </v>
      </c>
      <c r="B129" s="151"/>
      <c r="C129" s="146"/>
      <c r="D129" s="152"/>
      <c r="E129" s="147"/>
      <c r="F129" s="152"/>
      <c r="G129" s="152"/>
      <c r="H129" s="152"/>
      <c r="I129" s="106">
        <f t="shared" si="9"/>
        <v>0</v>
      </c>
      <c r="J129" s="153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</row>
    <row r="130" spans="1:66" s="137" customFormat="1" ht="15.5" x14ac:dyDescent="0.35">
      <c r="A130" s="26" t="str">
        <f>CONCATENATE(COUNTIF($C$6:C130,C130),") ",C130)</f>
        <v xml:space="preserve">0) </v>
      </c>
      <c r="B130" s="151"/>
      <c r="C130" s="146"/>
      <c r="D130" s="152"/>
      <c r="E130" s="147"/>
      <c r="F130" s="152"/>
      <c r="G130" s="152"/>
      <c r="H130" s="152"/>
      <c r="I130" s="106">
        <f t="shared" si="9"/>
        <v>0</v>
      </c>
      <c r="J130" s="153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</row>
    <row r="131" spans="1:66" s="137" customFormat="1" ht="15.5" x14ac:dyDescent="0.35">
      <c r="A131" s="26" t="str">
        <f>CONCATENATE(COUNTIF($C$6:C131,C131),") ",C131)</f>
        <v xml:space="preserve">0) </v>
      </c>
      <c r="B131" s="151"/>
      <c r="C131" s="146"/>
      <c r="D131" s="152"/>
      <c r="E131" s="147"/>
      <c r="F131" s="152"/>
      <c r="G131" s="152"/>
      <c r="H131" s="152"/>
      <c r="I131" s="106">
        <f t="shared" si="9"/>
        <v>0</v>
      </c>
      <c r="J131" s="153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</row>
    <row r="132" spans="1:66" s="137" customFormat="1" ht="15.5" x14ac:dyDescent="0.35">
      <c r="A132" s="26" t="str">
        <f>CONCATENATE(COUNTIF($C$6:C132,C132),") ",C132)</f>
        <v xml:space="preserve">0) </v>
      </c>
      <c r="B132" s="175"/>
      <c r="C132" s="176"/>
      <c r="D132" s="177"/>
      <c r="E132" s="192"/>
      <c r="F132" s="177"/>
      <c r="G132" s="177"/>
      <c r="H132" s="177"/>
      <c r="I132" s="107">
        <f>SUBTOTAL(9,I133:I152)</f>
        <v>0</v>
      </c>
      <c r="J132" s="154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</row>
    <row r="133" spans="1:66" s="137" customFormat="1" ht="15.5" x14ac:dyDescent="0.35">
      <c r="A133" s="26" t="str">
        <f>CONCATENATE(COUNTIF($C$6:C133,C133),") ",C133)</f>
        <v>1) 1.3. ФОТ АУП</v>
      </c>
      <c r="B133" s="151" t="s">
        <v>10</v>
      </c>
      <c r="C133" s="146" t="s">
        <v>57</v>
      </c>
      <c r="D133" s="152" t="s">
        <v>16</v>
      </c>
      <c r="E133" s="147"/>
      <c r="F133" s="230"/>
      <c r="G133" s="230"/>
      <c r="H133" s="231"/>
      <c r="I133" s="106">
        <f t="shared" ref="I133:I152" si="10">IFERROR(IF(G133&gt;0,H133*G133,H133),"")</f>
        <v>0</v>
      </c>
      <c r="J133" s="153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</row>
    <row r="134" spans="1:66" s="137" customFormat="1" ht="15.5" x14ac:dyDescent="0.35">
      <c r="A134" s="26" t="str">
        <f>CONCATENATE(COUNTIF($C$6:C134,C134),") ",C134)</f>
        <v>2) 1.3. ФОТ АУП</v>
      </c>
      <c r="B134" s="151" t="s">
        <v>10</v>
      </c>
      <c r="C134" s="146" t="s">
        <v>57</v>
      </c>
      <c r="D134" s="152" t="s">
        <v>16</v>
      </c>
      <c r="E134" s="147"/>
      <c r="F134" s="230"/>
      <c r="G134" s="230"/>
      <c r="H134" s="231"/>
      <c r="I134" s="106">
        <f t="shared" si="10"/>
        <v>0</v>
      </c>
      <c r="J134" s="153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</row>
    <row r="135" spans="1:66" s="137" customFormat="1" ht="15.5" x14ac:dyDescent="0.35">
      <c r="A135" s="26" t="str">
        <f>CONCATENATE(COUNTIF($C$6:C135,C135),") ",C135)</f>
        <v xml:space="preserve">0) </v>
      </c>
      <c r="B135" s="151"/>
      <c r="C135" s="146"/>
      <c r="D135" s="152"/>
      <c r="E135" s="147"/>
      <c r="F135" s="152"/>
      <c r="G135" s="152"/>
      <c r="H135" s="152"/>
      <c r="I135" s="106">
        <f t="shared" si="10"/>
        <v>0</v>
      </c>
      <c r="J135" s="153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</row>
    <row r="136" spans="1:66" s="137" customFormat="1" ht="15.5" x14ac:dyDescent="0.35">
      <c r="A136" s="26" t="str">
        <f>CONCATENATE(COUNTIF($C$6:C136,C136),") ",C136)</f>
        <v xml:space="preserve">0) </v>
      </c>
      <c r="B136" s="151"/>
      <c r="C136" s="146"/>
      <c r="D136" s="152"/>
      <c r="E136" s="147"/>
      <c r="F136" s="152"/>
      <c r="G136" s="152"/>
      <c r="H136" s="152"/>
      <c r="I136" s="106">
        <f t="shared" si="10"/>
        <v>0</v>
      </c>
      <c r="J136" s="153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</row>
    <row r="137" spans="1:66" s="137" customFormat="1" ht="15.5" x14ac:dyDescent="0.35">
      <c r="A137" s="26" t="str">
        <f>CONCATENATE(COUNTIF($C$6:C137,C137),") ",C137)</f>
        <v xml:space="preserve">0) </v>
      </c>
      <c r="B137" s="151"/>
      <c r="C137" s="146"/>
      <c r="D137" s="152"/>
      <c r="E137" s="147"/>
      <c r="F137" s="152"/>
      <c r="G137" s="152"/>
      <c r="H137" s="152"/>
      <c r="I137" s="106">
        <f t="shared" si="10"/>
        <v>0</v>
      </c>
      <c r="J137" s="153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</row>
    <row r="138" spans="1:66" s="137" customFormat="1" ht="15.5" x14ac:dyDescent="0.35">
      <c r="A138" s="26" t="str">
        <f>CONCATENATE(COUNTIF($C$6:C138,C138),") ",C138)</f>
        <v xml:space="preserve">0) </v>
      </c>
      <c r="B138" s="151"/>
      <c r="C138" s="146"/>
      <c r="D138" s="152"/>
      <c r="E138" s="147"/>
      <c r="F138" s="152"/>
      <c r="G138" s="152"/>
      <c r="H138" s="152"/>
      <c r="I138" s="106">
        <f t="shared" si="10"/>
        <v>0</v>
      </c>
      <c r="J138" s="153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</row>
    <row r="139" spans="1:66" s="137" customFormat="1" ht="15.5" x14ac:dyDescent="0.35">
      <c r="A139" s="26" t="str">
        <f>CONCATENATE(COUNTIF($C$6:C139,C139),") ",C139)</f>
        <v xml:space="preserve">0) </v>
      </c>
      <c r="B139" s="151"/>
      <c r="C139" s="146"/>
      <c r="D139" s="152"/>
      <c r="E139" s="147"/>
      <c r="F139" s="152"/>
      <c r="G139" s="152"/>
      <c r="H139" s="152"/>
      <c r="I139" s="106">
        <f t="shared" si="10"/>
        <v>0</v>
      </c>
      <c r="J139" s="153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</row>
    <row r="140" spans="1:66" s="137" customFormat="1" ht="15.5" x14ac:dyDescent="0.35">
      <c r="A140" s="26" t="str">
        <f>CONCATENATE(COUNTIF($C$6:C140,C140),") ",C140)</f>
        <v xml:space="preserve">0) </v>
      </c>
      <c r="B140" s="151"/>
      <c r="C140" s="146"/>
      <c r="D140" s="152"/>
      <c r="E140" s="147"/>
      <c r="F140" s="152"/>
      <c r="G140" s="152"/>
      <c r="H140" s="152"/>
      <c r="I140" s="106">
        <f t="shared" si="10"/>
        <v>0</v>
      </c>
      <c r="J140" s="153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</row>
    <row r="141" spans="1:66" s="137" customFormat="1" ht="15.5" x14ac:dyDescent="0.35">
      <c r="A141" s="26" t="str">
        <f>CONCATENATE(COUNTIF($C$6:C141,C141),") ",C141)</f>
        <v xml:space="preserve">0) </v>
      </c>
      <c r="B141" s="151"/>
      <c r="C141" s="146"/>
      <c r="D141" s="152"/>
      <c r="E141" s="147"/>
      <c r="F141" s="152"/>
      <c r="G141" s="152"/>
      <c r="H141" s="152"/>
      <c r="I141" s="106">
        <f t="shared" si="10"/>
        <v>0</v>
      </c>
      <c r="J141" s="153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</row>
    <row r="142" spans="1:66" s="137" customFormat="1" ht="15.5" x14ac:dyDescent="0.35">
      <c r="A142" s="26" t="str">
        <f>CONCATENATE(COUNTIF($C$6:C142,C142),") ",C142)</f>
        <v xml:space="preserve">0) </v>
      </c>
      <c r="B142" s="151"/>
      <c r="C142" s="146"/>
      <c r="D142" s="152"/>
      <c r="E142" s="147"/>
      <c r="F142" s="152"/>
      <c r="G142" s="152"/>
      <c r="H142" s="152"/>
      <c r="I142" s="106">
        <f t="shared" si="10"/>
        <v>0</v>
      </c>
      <c r="J142" s="153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</row>
    <row r="143" spans="1:66" s="137" customFormat="1" ht="15.5" x14ac:dyDescent="0.35">
      <c r="A143" s="26" t="str">
        <f>CONCATENATE(COUNTIF($C$6:C143,C143),") ",C143)</f>
        <v xml:space="preserve">0) </v>
      </c>
      <c r="B143" s="151"/>
      <c r="C143" s="146"/>
      <c r="D143" s="152"/>
      <c r="E143" s="147"/>
      <c r="F143" s="152"/>
      <c r="G143" s="152"/>
      <c r="H143" s="152"/>
      <c r="I143" s="106">
        <f t="shared" si="10"/>
        <v>0</v>
      </c>
      <c r="J143" s="153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</row>
    <row r="144" spans="1:66" s="137" customFormat="1" ht="15.5" x14ac:dyDescent="0.35">
      <c r="A144" s="26" t="str">
        <f>CONCATENATE(COUNTIF($C$6:C144,C144),") ",C144)</f>
        <v xml:space="preserve">0) </v>
      </c>
      <c r="B144" s="151"/>
      <c r="C144" s="146"/>
      <c r="D144" s="152"/>
      <c r="E144" s="147"/>
      <c r="F144" s="152"/>
      <c r="G144" s="152"/>
      <c r="H144" s="152"/>
      <c r="I144" s="106">
        <f t="shared" si="10"/>
        <v>0</v>
      </c>
      <c r="J144" s="153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</row>
    <row r="145" spans="1:66" s="137" customFormat="1" ht="15.5" x14ac:dyDescent="0.35">
      <c r="A145" s="26" t="str">
        <f>CONCATENATE(COUNTIF($C$6:C145,C145),") ",C145)</f>
        <v xml:space="preserve">0) </v>
      </c>
      <c r="B145" s="151"/>
      <c r="C145" s="146"/>
      <c r="D145" s="152"/>
      <c r="E145" s="147"/>
      <c r="F145" s="152"/>
      <c r="G145" s="152"/>
      <c r="H145" s="152"/>
      <c r="I145" s="106">
        <f t="shared" si="10"/>
        <v>0</v>
      </c>
      <c r="J145" s="153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</row>
    <row r="146" spans="1:66" s="137" customFormat="1" ht="15.5" x14ac:dyDescent="0.35">
      <c r="A146" s="26" t="str">
        <f>CONCATENATE(COUNTIF($C$6:C146,C146),") ",C146)</f>
        <v xml:space="preserve">0) </v>
      </c>
      <c r="B146" s="151"/>
      <c r="C146" s="146"/>
      <c r="D146" s="152"/>
      <c r="E146" s="147"/>
      <c r="F146" s="152"/>
      <c r="G146" s="152"/>
      <c r="H146" s="152"/>
      <c r="I146" s="106">
        <f t="shared" si="10"/>
        <v>0</v>
      </c>
      <c r="J146" s="153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</row>
    <row r="147" spans="1:66" s="137" customFormat="1" ht="15.5" x14ac:dyDescent="0.35">
      <c r="A147" s="26" t="str">
        <f>CONCATENATE(COUNTIF($C$6:C147,C147),") ",C147)</f>
        <v xml:space="preserve">0) </v>
      </c>
      <c r="B147" s="151"/>
      <c r="C147" s="146"/>
      <c r="D147" s="152"/>
      <c r="E147" s="147"/>
      <c r="F147" s="152"/>
      <c r="G147" s="152"/>
      <c r="H147" s="152"/>
      <c r="I147" s="106">
        <f t="shared" si="10"/>
        <v>0</v>
      </c>
      <c r="J147" s="153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</row>
    <row r="148" spans="1:66" s="137" customFormat="1" ht="15.5" x14ac:dyDescent="0.35">
      <c r="A148" s="26" t="str">
        <f>CONCATENATE(COUNTIF($C$6:C148,C148),") ",C148)</f>
        <v xml:space="preserve">0) </v>
      </c>
      <c r="B148" s="151"/>
      <c r="C148" s="146"/>
      <c r="D148" s="152"/>
      <c r="E148" s="147"/>
      <c r="F148" s="152"/>
      <c r="G148" s="152"/>
      <c r="H148" s="152"/>
      <c r="I148" s="106">
        <f t="shared" si="10"/>
        <v>0</v>
      </c>
      <c r="J148" s="153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</row>
    <row r="149" spans="1:66" s="137" customFormat="1" ht="15.5" x14ac:dyDescent="0.35">
      <c r="A149" s="26" t="str">
        <f>CONCATENATE(COUNTIF($C$6:C149,C149),") ",C149)</f>
        <v xml:space="preserve">0) </v>
      </c>
      <c r="B149" s="151"/>
      <c r="C149" s="146"/>
      <c r="D149" s="152"/>
      <c r="E149" s="147"/>
      <c r="F149" s="152"/>
      <c r="G149" s="152"/>
      <c r="H149" s="152"/>
      <c r="I149" s="106">
        <f t="shared" si="10"/>
        <v>0</v>
      </c>
      <c r="J149" s="153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</row>
    <row r="150" spans="1:66" s="137" customFormat="1" ht="15.5" x14ac:dyDescent="0.35">
      <c r="A150" s="26" t="str">
        <f>CONCATENATE(COUNTIF($C$6:C150,C150),") ",C150)</f>
        <v xml:space="preserve">0) </v>
      </c>
      <c r="B150" s="151"/>
      <c r="C150" s="146"/>
      <c r="D150" s="152"/>
      <c r="E150" s="147"/>
      <c r="F150" s="152"/>
      <c r="G150" s="152"/>
      <c r="H150" s="152"/>
      <c r="I150" s="106">
        <f t="shared" si="10"/>
        <v>0</v>
      </c>
      <c r="J150" s="153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</row>
    <row r="151" spans="1:66" s="137" customFormat="1" ht="15.5" x14ac:dyDescent="0.35">
      <c r="A151" s="26" t="str">
        <f>CONCATENATE(COUNTIF($C$6:C151,C151),") ",C151)</f>
        <v xml:space="preserve">0) </v>
      </c>
      <c r="B151" s="151"/>
      <c r="C151" s="146"/>
      <c r="D151" s="152"/>
      <c r="E151" s="147"/>
      <c r="F151" s="152"/>
      <c r="G151" s="152"/>
      <c r="H151" s="152"/>
      <c r="I151" s="106">
        <f t="shared" si="10"/>
        <v>0</v>
      </c>
      <c r="J151" s="153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</row>
    <row r="152" spans="1:66" s="137" customFormat="1" ht="15.5" x14ac:dyDescent="0.35">
      <c r="A152" s="26" t="str">
        <f>CONCATENATE(COUNTIF($C$6:C152,C152),") ",C152)</f>
        <v xml:space="preserve">0) </v>
      </c>
      <c r="B152" s="151"/>
      <c r="C152" s="146"/>
      <c r="D152" s="152"/>
      <c r="E152" s="147"/>
      <c r="F152" s="152"/>
      <c r="G152" s="152"/>
      <c r="H152" s="152"/>
      <c r="I152" s="106">
        <f t="shared" si="10"/>
        <v>0</v>
      </c>
      <c r="J152" s="153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</row>
    <row r="153" spans="1:66" s="137" customFormat="1" ht="15.5" x14ac:dyDescent="0.35">
      <c r="A153" s="26" t="str">
        <f>CONCATENATE(COUNTIF($C$6:C153,C153),") ",C153)</f>
        <v xml:space="preserve">0) </v>
      </c>
      <c r="B153" s="175"/>
      <c r="C153" s="176"/>
      <c r="D153" s="177"/>
      <c r="E153" s="192"/>
      <c r="F153" s="177"/>
      <c r="G153" s="177"/>
      <c r="H153" s="177"/>
      <c r="I153" s="107">
        <f>SUBTOTAL(9,I154:I173)</f>
        <v>0</v>
      </c>
      <c r="J153" s="154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</row>
    <row r="154" spans="1:66" s="137" customFormat="1" ht="15.5" x14ac:dyDescent="0.35">
      <c r="A154" s="26" t="str">
        <f>CONCATENATE(COUNTIF($C$6:C154,C154),") ",C154)</f>
        <v xml:space="preserve">0) </v>
      </c>
      <c r="B154" s="151"/>
      <c r="C154" s="146"/>
      <c r="D154" s="152"/>
      <c r="E154" s="147"/>
      <c r="F154" s="152"/>
      <c r="G154" s="152"/>
      <c r="H154" s="152"/>
      <c r="I154" s="106">
        <f t="shared" ref="I154:I173" si="11">IFERROR(IF(G154&gt;0,H154*G154,H154),"")</f>
        <v>0</v>
      </c>
      <c r="J154" s="153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</row>
    <row r="155" spans="1:66" s="137" customFormat="1" ht="15.5" x14ac:dyDescent="0.35">
      <c r="A155" s="26" t="str">
        <f>CONCATENATE(COUNTIF($C$6:C155,C155),") ",C155)</f>
        <v xml:space="preserve">0) </v>
      </c>
      <c r="B155" s="151"/>
      <c r="C155" s="146"/>
      <c r="D155" s="152"/>
      <c r="E155" s="147"/>
      <c r="F155" s="152"/>
      <c r="G155" s="152"/>
      <c r="H155" s="152"/>
      <c r="I155" s="106">
        <f t="shared" si="11"/>
        <v>0</v>
      </c>
      <c r="J155" s="153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</row>
    <row r="156" spans="1:66" s="137" customFormat="1" ht="15.5" x14ac:dyDescent="0.35">
      <c r="A156" s="26" t="str">
        <f>CONCATENATE(COUNTIF($C$6:C156,C156),") ",C156)</f>
        <v xml:space="preserve">0) </v>
      </c>
      <c r="B156" s="151"/>
      <c r="C156" s="146"/>
      <c r="D156" s="152"/>
      <c r="E156" s="147"/>
      <c r="F156" s="152"/>
      <c r="G156" s="152"/>
      <c r="H156" s="152"/>
      <c r="I156" s="106">
        <f t="shared" si="11"/>
        <v>0</v>
      </c>
      <c r="J156" s="153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</row>
    <row r="157" spans="1:66" s="137" customFormat="1" ht="15.5" x14ac:dyDescent="0.35">
      <c r="A157" s="26" t="str">
        <f>CONCATENATE(COUNTIF($C$6:C157,C157),") ",C157)</f>
        <v xml:space="preserve">0) </v>
      </c>
      <c r="B157" s="151"/>
      <c r="C157" s="146"/>
      <c r="D157" s="152"/>
      <c r="E157" s="147"/>
      <c r="F157" s="152"/>
      <c r="G157" s="152"/>
      <c r="H157" s="152"/>
      <c r="I157" s="106">
        <f t="shared" si="11"/>
        <v>0</v>
      </c>
      <c r="J157" s="153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</row>
    <row r="158" spans="1:66" s="137" customFormat="1" ht="15.5" x14ac:dyDescent="0.35">
      <c r="A158" s="26" t="str">
        <f>CONCATENATE(COUNTIF($C$6:C158,C158),") ",C158)</f>
        <v xml:space="preserve">0) </v>
      </c>
      <c r="B158" s="151"/>
      <c r="C158" s="146"/>
      <c r="D158" s="152"/>
      <c r="E158" s="147"/>
      <c r="F158" s="152"/>
      <c r="G158" s="152"/>
      <c r="H158" s="152"/>
      <c r="I158" s="106">
        <f t="shared" si="11"/>
        <v>0</v>
      </c>
      <c r="J158" s="153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</row>
    <row r="159" spans="1:66" s="137" customFormat="1" ht="15.5" x14ac:dyDescent="0.35">
      <c r="A159" s="26" t="str">
        <f>CONCATENATE(COUNTIF($C$6:C159,C159),") ",C159)</f>
        <v xml:space="preserve">0) </v>
      </c>
      <c r="B159" s="151"/>
      <c r="C159" s="146"/>
      <c r="D159" s="152"/>
      <c r="E159" s="147"/>
      <c r="F159" s="152"/>
      <c r="G159" s="152"/>
      <c r="H159" s="152"/>
      <c r="I159" s="106">
        <f t="shared" si="11"/>
        <v>0</v>
      </c>
      <c r="J159" s="153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</row>
    <row r="160" spans="1:66" s="137" customFormat="1" ht="15.5" x14ac:dyDescent="0.35">
      <c r="A160" s="26" t="str">
        <f>CONCATENATE(COUNTIF($C$6:C160,C160),") ",C160)</f>
        <v xml:space="preserve">0) </v>
      </c>
      <c r="B160" s="151"/>
      <c r="C160" s="146"/>
      <c r="D160" s="152"/>
      <c r="E160" s="147"/>
      <c r="F160" s="152"/>
      <c r="G160" s="152"/>
      <c r="H160" s="152"/>
      <c r="I160" s="106">
        <f t="shared" si="11"/>
        <v>0</v>
      </c>
      <c r="J160" s="153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</row>
    <row r="161" spans="1:66" s="137" customFormat="1" ht="15.5" x14ac:dyDescent="0.35">
      <c r="A161" s="26" t="str">
        <f>CONCATENATE(COUNTIF($C$6:C161,C161),") ",C161)</f>
        <v xml:space="preserve">0) </v>
      </c>
      <c r="B161" s="151"/>
      <c r="C161" s="146"/>
      <c r="D161" s="152"/>
      <c r="E161" s="147"/>
      <c r="F161" s="152"/>
      <c r="G161" s="152"/>
      <c r="H161" s="152"/>
      <c r="I161" s="106">
        <f t="shared" si="11"/>
        <v>0</v>
      </c>
      <c r="J161" s="153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</row>
    <row r="162" spans="1:66" s="137" customFormat="1" ht="15.5" x14ac:dyDescent="0.35">
      <c r="A162" s="26" t="str">
        <f>CONCATENATE(COUNTIF($C$6:C162,C162),") ",C162)</f>
        <v xml:space="preserve">0) </v>
      </c>
      <c r="B162" s="151"/>
      <c r="C162" s="146"/>
      <c r="D162" s="152"/>
      <c r="E162" s="147"/>
      <c r="F162" s="152"/>
      <c r="G162" s="152"/>
      <c r="H162" s="152"/>
      <c r="I162" s="106">
        <f t="shared" si="11"/>
        <v>0</v>
      </c>
      <c r="J162" s="153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</row>
    <row r="163" spans="1:66" s="137" customFormat="1" ht="15.5" x14ac:dyDescent="0.35">
      <c r="A163" s="26" t="str">
        <f>CONCATENATE(COUNTIF($C$6:C163,C163),") ",C163)</f>
        <v xml:space="preserve">0) </v>
      </c>
      <c r="B163" s="151"/>
      <c r="C163" s="146"/>
      <c r="D163" s="152"/>
      <c r="E163" s="147"/>
      <c r="F163" s="152"/>
      <c r="G163" s="152"/>
      <c r="H163" s="152"/>
      <c r="I163" s="106">
        <f t="shared" si="11"/>
        <v>0</v>
      </c>
      <c r="J163" s="153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</row>
    <row r="164" spans="1:66" s="137" customFormat="1" ht="15.5" x14ac:dyDescent="0.35">
      <c r="A164" s="26" t="str">
        <f>CONCATENATE(COUNTIF($C$6:C164,C164),") ",C164)</f>
        <v xml:space="preserve">0) </v>
      </c>
      <c r="B164" s="151"/>
      <c r="C164" s="146"/>
      <c r="D164" s="152"/>
      <c r="E164" s="147"/>
      <c r="F164" s="152"/>
      <c r="G164" s="152"/>
      <c r="H164" s="152"/>
      <c r="I164" s="106">
        <f t="shared" si="11"/>
        <v>0</v>
      </c>
      <c r="J164" s="153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</row>
    <row r="165" spans="1:66" s="137" customFormat="1" ht="15.5" x14ac:dyDescent="0.35">
      <c r="A165" s="26" t="str">
        <f>CONCATENATE(COUNTIF($C$6:C165,C165),") ",C165)</f>
        <v xml:space="preserve">0) </v>
      </c>
      <c r="B165" s="151"/>
      <c r="C165" s="146"/>
      <c r="D165" s="152"/>
      <c r="E165" s="147"/>
      <c r="F165" s="152"/>
      <c r="G165" s="152"/>
      <c r="H165" s="152"/>
      <c r="I165" s="106">
        <f t="shared" si="11"/>
        <v>0</v>
      </c>
      <c r="J165" s="153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</row>
    <row r="166" spans="1:66" s="137" customFormat="1" ht="15.5" x14ac:dyDescent="0.35">
      <c r="A166" s="26" t="str">
        <f>CONCATENATE(COUNTIF($C$6:C166,C166),") ",C166)</f>
        <v xml:space="preserve">0) </v>
      </c>
      <c r="B166" s="151"/>
      <c r="C166" s="146"/>
      <c r="D166" s="152"/>
      <c r="E166" s="147"/>
      <c r="F166" s="152"/>
      <c r="G166" s="152"/>
      <c r="H166" s="152"/>
      <c r="I166" s="106">
        <f t="shared" si="11"/>
        <v>0</v>
      </c>
      <c r="J166" s="153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</row>
    <row r="167" spans="1:66" s="137" customFormat="1" ht="15.5" x14ac:dyDescent="0.35">
      <c r="A167" s="26" t="str">
        <f>CONCATENATE(COUNTIF($C$6:C167,C167),") ",C167)</f>
        <v xml:space="preserve">0) </v>
      </c>
      <c r="B167" s="151"/>
      <c r="C167" s="146"/>
      <c r="D167" s="152"/>
      <c r="E167" s="147"/>
      <c r="F167" s="152"/>
      <c r="G167" s="152"/>
      <c r="H167" s="152"/>
      <c r="I167" s="106">
        <f t="shared" si="11"/>
        <v>0</v>
      </c>
      <c r="J167" s="153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</row>
    <row r="168" spans="1:66" s="137" customFormat="1" ht="15.5" x14ac:dyDescent="0.35">
      <c r="A168" s="26" t="str">
        <f>CONCATENATE(COUNTIF($C$6:C168,C168),") ",C168)</f>
        <v xml:space="preserve">0) </v>
      </c>
      <c r="B168" s="151"/>
      <c r="C168" s="146"/>
      <c r="D168" s="152"/>
      <c r="E168" s="147"/>
      <c r="F168" s="152"/>
      <c r="G168" s="152"/>
      <c r="H168" s="152"/>
      <c r="I168" s="106">
        <f t="shared" si="11"/>
        <v>0</v>
      </c>
      <c r="J168" s="153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</row>
    <row r="169" spans="1:66" s="137" customFormat="1" ht="15.5" x14ac:dyDescent="0.35">
      <c r="A169" s="26" t="str">
        <f>CONCATENATE(COUNTIF($C$6:C169,C169),") ",C169)</f>
        <v xml:space="preserve">0) </v>
      </c>
      <c r="B169" s="151"/>
      <c r="C169" s="146"/>
      <c r="D169" s="152"/>
      <c r="E169" s="147"/>
      <c r="F169" s="152"/>
      <c r="G169" s="152"/>
      <c r="H169" s="152"/>
      <c r="I169" s="106">
        <f t="shared" si="11"/>
        <v>0</v>
      </c>
      <c r="J169" s="153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</row>
    <row r="170" spans="1:66" s="137" customFormat="1" ht="15.5" x14ac:dyDescent="0.35">
      <c r="A170" s="26" t="str">
        <f>CONCATENATE(COUNTIF($C$6:C170,C170),") ",C170)</f>
        <v xml:space="preserve">0) </v>
      </c>
      <c r="B170" s="151"/>
      <c r="C170" s="146"/>
      <c r="D170" s="152"/>
      <c r="E170" s="147"/>
      <c r="F170" s="152"/>
      <c r="G170" s="152"/>
      <c r="H170" s="152"/>
      <c r="I170" s="106">
        <f t="shared" si="11"/>
        <v>0</v>
      </c>
      <c r="J170" s="153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</row>
    <row r="171" spans="1:66" s="137" customFormat="1" ht="15.5" x14ac:dyDescent="0.35">
      <c r="A171" s="26" t="str">
        <f>CONCATENATE(COUNTIF($C$6:C171,C171),") ",C171)</f>
        <v xml:space="preserve">0) </v>
      </c>
      <c r="B171" s="151"/>
      <c r="C171" s="146"/>
      <c r="D171" s="152"/>
      <c r="E171" s="147"/>
      <c r="F171" s="152"/>
      <c r="G171" s="152"/>
      <c r="H171" s="152"/>
      <c r="I171" s="106">
        <f t="shared" si="11"/>
        <v>0</v>
      </c>
      <c r="J171" s="153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</row>
    <row r="172" spans="1:66" s="137" customFormat="1" ht="15.5" x14ac:dyDescent="0.35">
      <c r="A172" s="26" t="str">
        <f>CONCATENATE(COUNTIF($C$6:C172,C172),") ",C172)</f>
        <v xml:space="preserve">0) </v>
      </c>
      <c r="B172" s="151"/>
      <c r="C172" s="146"/>
      <c r="D172" s="152"/>
      <c r="E172" s="147"/>
      <c r="F172" s="152"/>
      <c r="G172" s="152"/>
      <c r="H172" s="152"/>
      <c r="I172" s="106">
        <f t="shared" si="11"/>
        <v>0</v>
      </c>
      <c r="J172" s="153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</row>
    <row r="173" spans="1:66" s="137" customFormat="1" ht="15.5" x14ac:dyDescent="0.35">
      <c r="A173" s="26" t="str">
        <f>CONCATENATE(COUNTIF($C$6:C173,C173),") ",C173)</f>
        <v xml:space="preserve">0) </v>
      </c>
      <c r="B173" s="151"/>
      <c r="C173" s="146"/>
      <c r="D173" s="152"/>
      <c r="E173" s="147"/>
      <c r="F173" s="152"/>
      <c r="G173" s="152"/>
      <c r="H173" s="152"/>
      <c r="I173" s="106">
        <f t="shared" si="11"/>
        <v>0</v>
      </c>
      <c r="J173" s="153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</row>
    <row r="174" spans="1:66" s="137" customFormat="1" ht="15.5" x14ac:dyDescent="0.35">
      <c r="A174" s="26" t="str">
        <f>CONCATENATE(COUNTIF($C$6:C174,C174),") ",C174)</f>
        <v xml:space="preserve">0) </v>
      </c>
      <c r="B174" s="175"/>
      <c r="C174" s="176"/>
      <c r="D174" s="177"/>
      <c r="E174" s="192"/>
      <c r="F174" s="177"/>
      <c r="G174" s="177"/>
      <c r="H174" s="177"/>
      <c r="I174" s="107">
        <f>SUBTOTAL(9,I175:I194)</f>
        <v>0</v>
      </c>
      <c r="J174" s="154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</row>
    <row r="175" spans="1:66" s="137" customFormat="1" ht="15.5" x14ac:dyDescent="0.35">
      <c r="A175" s="26" t="str">
        <f>CONCATENATE(COUNTIF($C$6:C175,C175),") ",C175)</f>
        <v xml:space="preserve">0) </v>
      </c>
      <c r="B175" s="151"/>
      <c r="C175" s="146"/>
      <c r="D175" s="152"/>
      <c r="E175" s="147"/>
      <c r="F175" s="152"/>
      <c r="G175" s="152"/>
      <c r="H175" s="152"/>
      <c r="I175" s="106">
        <f t="shared" ref="I175:I194" si="12">IFERROR(IF(G175&gt;0,H175*G175,H175),"")</f>
        <v>0</v>
      </c>
      <c r="J175" s="153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</row>
    <row r="176" spans="1:66" s="137" customFormat="1" ht="15.5" x14ac:dyDescent="0.35">
      <c r="A176" s="26" t="str">
        <f>CONCATENATE(COUNTIF($C$6:C176,C176),") ",C176)</f>
        <v xml:space="preserve">0) </v>
      </c>
      <c r="B176" s="151"/>
      <c r="C176" s="146"/>
      <c r="D176" s="152"/>
      <c r="E176" s="147"/>
      <c r="F176" s="152"/>
      <c r="G176" s="152"/>
      <c r="H176" s="152"/>
      <c r="I176" s="106">
        <f t="shared" si="12"/>
        <v>0</v>
      </c>
      <c r="J176" s="153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</row>
    <row r="177" spans="1:66" s="137" customFormat="1" ht="15.5" x14ac:dyDescent="0.35">
      <c r="A177" s="26" t="str">
        <f>CONCATENATE(COUNTIF($C$6:C177,C177),") ",C177)</f>
        <v xml:space="preserve">0) </v>
      </c>
      <c r="B177" s="151"/>
      <c r="C177" s="146"/>
      <c r="D177" s="152"/>
      <c r="E177" s="147"/>
      <c r="F177" s="152"/>
      <c r="G177" s="152"/>
      <c r="H177" s="152"/>
      <c r="I177" s="106">
        <f t="shared" si="12"/>
        <v>0</v>
      </c>
      <c r="J177" s="153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</row>
    <row r="178" spans="1:66" s="137" customFormat="1" ht="15.5" x14ac:dyDescent="0.35">
      <c r="A178" s="26" t="str">
        <f>CONCATENATE(COUNTIF($C$6:C178,C178),") ",C178)</f>
        <v xml:space="preserve">0) </v>
      </c>
      <c r="B178" s="151"/>
      <c r="C178" s="146"/>
      <c r="D178" s="152"/>
      <c r="E178" s="147"/>
      <c r="F178" s="152"/>
      <c r="G178" s="152"/>
      <c r="H178" s="152"/>
      <c r="I178" s="106">
        <f t="shared" si="12"/>
        <v>0</v>
      </c>
      <c r="J178" s="153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</row>
    <row r="179" spans="1:66" s="137" customFormat="1" ht="15.5" x14ac:dyDescent="0.35">
      <c r="A179" s="26" t="str">
        <f>CONCATENATE(COUNTIF($C$6:C179,C179),") ",C179)</f>
        <v xml:space="preserve">0) </v>
      </c>
      <c r="B179" s="151"/>
      <c r="C179" s="146"/>
      <c r="D179" s="152"/>
      <c r="E179" s="147"/>
      <c r="F179" s="152"/>
      <c r="G179" s="152"/>
      <c r="H179" s="152"/>
      <c r="I179" s="106">
        <f t="shared" si="12"/>
        <v>0</v>
      </c>
      <c r="J179" s="153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</row>
    <row r="180" spans="1:66" s="137" customFormat="1" ht="15.5" x14ac:dyDescent="0.35">
      <c r="A180" s="26" t="str">
        <f>CONCATENATE(COUNTIF($C$6:C180,C180),") ",C180)</f>
        <v xml:space="preserve">0) </v>
      </c>
      <c r="B180" s="151"/>
      <c r="C180" s="146"/>
      <c r="D180" s="152"/>
      <c r="E180" s="147"/>
      <c r="F180" s="152"/>
      <c r="G180" s="152"/>
      <c r="H180" s="152"/>
      <c r="I180" s="106">
        <f t="shared" si="12"/>
        <v>0</v>
      </c>
      <c r="J180" s="153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</row>
    <row r="181" spans="1:66" s="137" customFormat="1" ht="15.5" x14ac:dyDescent="0.35">
      <c r="A181" s="26" t="str">
        <f>CONCATENATE(COUNTIF($C$6:C181,C181),") ",C181)</f>
        <v xml:space="preserve">0) </v>
      </c>
      <c r="B181" s="151"/>
      <c r="C181" s="146"/>
      <c r="D181" s="152"/>
      <c r="E181" s="147"/>
      <c r="F181" s="152"/>
      <c r="G181" s="152"/>
      <c r="H181" s="152"/>
      <c r="I181" s="106">
        <f t="shared" si="12"/>
        <v>0</v>
      </c>
      <c r="J181" s="153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</row>
    <row r="182" spans="1:66" s="137" customFormat="1" ht="15.5" x14ac:dyDescent="0.35">
      <c r="A182" s="26" t="str">
        <f>CONCATENATE(COUNTIF($C$6:C182,C182),") ",C182)</f>
        <v xml:space="preserve">0) </v>
      </c>
      <c r="B182" s="151"/>
      <c r="C182" s="146"/>
      <c r="D182" s="152"/>
      <c r="E182" s="147"/>
      <c r="F182" s="152"/>
      <c r="G182" s="152"/>
      <c r="H182" s="152"/>
      <c r="I182" s="106">
        <f t="shared" si="12"/>
        <v>0</v>
      </c>
      <c r="J182" s="153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</row>
    <row r="183" spans="1:66" s="137" customFormat="1" ht="15.5" x14ac:dyDescent="0.35">
      <c r="A183" s="26" t="str">
        <f>CONCATENATE(COUNTIF($C$6:C183,C183),") ",C183)</f>
        <v xml:space="preserve">0) </v>
      </c>
      <c r="B183" s="151"/>
      <c r="C183" s="146"/>
      <c r="D183" s="152"/>
      <c r="E183" s="147"/>
      <c r="F183" s="152"/>
      <c r="G183" s="152"/>
      <c r="H183" s="152"/>
      <c r="I183" s="106">
        <f t="shared" si="12"/>
        <v>0</v>
      </c>
      <c r="J183" s="153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</row>
    <row r="184" spans="1:66" s="137" customFormat="1" ht="15.5" x14ac:dyDescent="0.35">
      <c r="A184" s="26" t="str">
        <f>CONCATENATE(COUNTIF($C$6:C184,C184),") ",C184)</f>
        <v xml:space="preserve">0) </v>
      </c>
      <c r="B184" s="151"/>
      <c r="C184" s="146"/>
      <c r="D184" s="152"/>
      <c r="E184" s="147"/>
      <c r="F184" s="152"/>
      <c r="G184" s="152"/>
      <c r="H184" s="152"/>
      <c r="I184" s="106">
        <f t="shared" si="12"/>
        <v>0</v>
      </c>
      <c r="J184" s="153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</row>
    <row r="185" spans="1:66" s="137" customFormat="1" ht="15.5" x14ac:dyDescent="0.35">
      <c r="A185" s="26" t="str">
        <f>CONCATENATE(COUNTIF($C$6:C185,C185),") ",C185)</f>
        <v xml:space="preserve">0) </v>
      </c>
      <c r="B185" s="151"/>
      <c r="C185" s="146"/>
      <c r="D185" s="152"/>
      <c r="E185" s="147"/>
      <c r="F185" s="152"/>
      <c r="G185" s="152"/>
      <c r="H185" s="152"/>
      <c r="I185" s="106">
        <f t="shared" si="12"/>
        <v>0</v>
      </c>
      <c r="J185" s="153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</row>
    <row r="186" spans="1:66" s="137" customFormat="1" ht="15.5" x14ac:dyDescent="0.35">
      <c r="A186" s="26" t="str">
        <f>CONCATENATE(COUNTIF($C$6:C186,C186),") ",C186)</f>
        <v xml:space="preserve">0) </v>
      </c>
      <c r="B186" s="151"/>
      <c r="C186" s="146"/>
      <c r="D186" s="152"/>
      <c r="E186" s="147"/>
      <c r="F186" s="152"/>
      <c r="G186" s="152"/>
      <c r="H186" s="152"/>
      <c r="I186" s="106">
        <f t="shared" si="12"/>
        <v>0</v>
      </c>
      <c r="J186" s="153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</row>
    <row r="187" spans="1:66" s="137" customFormat="1" ht="15.5" x14ac:dyDescent="0.35">
      <c r="A187" s="26" t="str">
        <f>CONCATENATE(COUNTIF($C$6:C187,C187),") ",C187)</f>
        <v xml:space="preserve">0) </v>
      </c>
      <c r="B187" s="151"/>
      <c r="C187" s="146"/>
      <c r="D187" s="152"/>
      <c r="E187" s="147"/>
      <c r="F187" s="152"/>
      <c r="G187" s="152"/>
      <c r="H187" s="152"/>
      <c r="I187" s="106">
        <f t="shared" si="12"/>
        <v>0</v>
      </c>
      <c r="J187" s="153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</row>
    <row r="188" spans="1:66" s="137" customFormat="1" ht="15.5" x14ac:dyDescent="0.35">
      <c r="A188" s="26" t="str">
        <f>CONCATENATE(COUNTIF($C$6:C188,C188),") ",C188)</f>
        <v xml:space="preserve">0) </v>
      </c>
      <c r="B188" s="151"/>
      <c r="C188" s="146"/>
      <c r="D188" s="152"/>
      <c r="E188" s="147"/>
      <c r="F188" s="152"/>
      <c r="G188" s="152"/>
      <c r="H188" s="152"/>
      <c r="I188" s="106">
        <f t="shared" si="12"/>
        <v>0</v>
      </c>
      <c r="J188" s="153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</row>
    <row r="189" spans="1:66" s="137" customFormat="1" ht="15.5" x14ac:dyDescent="0.35">
      <c r="A189" s="26" t="str">
        <f>CONCATENATE(COUNTIF($C$6:C189,C189),") ",C189)</f>
        <v xml:space="preserve">0) </v>
      </c>
      <c r="B189" s="151"/>
      <c r="C189" s="146"/>
      <c r="D189" s="152"/>
      <c r="E189" s="147"/>
      <c r="F189" s="152"/>
      <c r="G189" s="152"/>
      <c r="H189" s="152"/>
      <c r="I189" s="106">
        <f t="shared" si="12"/>
        <v>0</v>
      </c>
      <c r="J189" s="153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</row>
    <row r="190" spans="1:66" s="137" customFormat="1" ht="15.5" x14ac:dyDescent="0.35">
      <c r="A190" s="26" t="str">
        <f>CONCATENATE(COUNTIF($C$6:C190,C190),") ",C190)</f>
        <v xml:space="preserve">0) </v>
      </c>
      <c r="B190" s="151"/>
      <c r="C190" s="146"/>
      <c r="D190" s="152"/>
      <c r="E190" s="147"/>
      <c r="F190" s="152"/>
      <c r="G190" s="152"/>
      <c r="H190" s="152"/>
      <c r="I190" s="106">
        <f t="shared" si="12"/>
        <v>0</v>
      </c>
      <c r="J190" s="153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</row>
    <row r="191" spans="1:66" s="137" customFormat="1" ht="15.5" x14ac:dyDescent="0.35">
      <c r="A191" s="26" t="str">
        <f>CONCATENATE(COUNTIF($C$6:C191,C191),") ",C191)</f>
        <v xml:space="preserve">0) </v>
      </c>
      <c r="B191" s="151"/>
      <c r="C191" s="146"/>
      <c r="D191" s="152"/>
      <c r="E191" s="147"/>
      <c r="F191" s="152"/>
      <c r="G191" s="152"/>
      <c r="H191" s="152"/>
      <c r="I191" s="106">
        <f t="shared" si="12"/>
        <v>0</v>
      </c>
      <c r="J191" s="153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</row>
    <row r="192" spans="1:66" s="137" customFormat="1" ht="15.5" x14ac:dyDescent="0.35">
      <c r="A192" s="26" t="str">
        <f>CONCATENATE(COUNTIF($C$6:C192,C192),") ",C192)</f>
        <v xml:space="preserve">0) </v>
      </c>
      <c r="B192" s="151"/>
      <c r="C192" s="146"/>
      <c r="D192" s="152"/>
      <c r="E192" s="147"/>
      <c r="F192" s="152"/>
      <c r="G192" s="152"/>
      <c r="H192" s="152"/>
      <c r="I192" s="106">
        <f t="shared" si="12"/>
        <v>0</v>
      </c>
      <c r="J192" s="153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</row>
    <row r="193" spans="1:66" s="137" customFormat="1" ht="15.5" x14ac:dyDescent="0.35">
      <c r="A193" s="26" t="str">
        <f>CONCATENATE(COUNTIF($C$6:C193,C193),") ",C193)</f>
        <v xml:space="preserve">0) </v>
      </c>
      <c r="B193" s="151"/>
      <c r="C193" s="146"/>
      <c r="D193" s="152"/>
      <c r="E193" s="147"/>
      <c r="F193" s="152"/>
      <c r="G193" s="152"/>
      <c r="H193" s="152"/>
      <c r="I193" s="106">
        <f t="shared" si="12"/>
        <v>0</v>
      </c>
      <c r="J193" s="153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</row>
    <row r="194" spans="1:66" s="137" customFormat="1" ht="15.5" x14ac:dyDescent="0.35">
      <c r="A194" s="26" t="str">
        <f>CONCATENATE(COUNTIF($C$6:C194,C194),") ",C194)</f>
        <v xml:space="preserve">0) </v>
      </c>
      <c r="B194" s="151"/>
      <c r="C194" s="146"/>
      <c r="D194" s="152"/>
      <c r="E194" s="147"/>
      <c r="F194" s="152"/>
      <c r="G194" s="152"/>
      <c r="H194" s="152"/>
      <c r="I194" s="106">
        <f t="shared" si="12"/>
        <v>0</v>
      </c>
      <c r="J194" s="153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</row>
    <row r="195" spans="1:66" s="137" customFormat="1" ht="15.5" x14ac:dyDescent="0.35">
      <c r="A195" s="26" t="str">
        <f>CONCATENATE(COUNTIF($C$6:C195,C195),") ",C195)</f>
        <v xml:space="preserve">0) </v>
      </c>
      <c r="B195" s="175"/>
      <c r="C195" s="176"/>
      <c r="D195" s="177"/>
      <c r="E195" s="192"/>
      <c r="F195" s="177"/>
      <c r="G195" s="177"/>
      <c r="H195" s="177"/>
      <c r="I195" s="107">
        <f>SUBTOTAL(9,I196:I215)</f>
        <v>0</v>
      </c>
      <c r="J195" s="154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</row>
    <row r="196" spans="1:66" s="137" customFormat="1" ht="15.5" x14ac:dyDescent="0.35">
      <c r="A196" s="26" t="str">
        <f>CONCATENATE(COUNTIF($C$6:C196,C196),") ",C196)</f>
        <v xml:space="preserve">0) </v>
      </c>
      <c r="B196" s="151"/>
      <c r="C196" s="146"/>
      <c r="D196" s="152"/>
      <c r="E196" s="147"/>
      <c r="F196" s="152"/>
      <c r="G196" s="152"/>
      <c r="H196" s="152"/>
      <c r="I196" s="106">
        <f t="shared" ref="I196:I215" si="13">IFERROR(IF(G196&gt;0,H196*G196,H196),"")</f>
        <v>0</v>
      </c>
      <c r="J196" s="153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</row>
    <row r="197" spans="1:66" s="137" customFormat="1" ht="15.5" x14ac:dyDescent="0.35">
      <c r="A197" s="26" t="str">
        <f>CONCATENATE(COUNTIF($C$6:C197,C197),") ",C197)</f>
        <v xml:space="preserve">0) </v>
      </c>
      <c r="B197" s="151"/>
      <c r="C197" s="146"/>
      <c r="D197" s="152"/>
      <c r="E197" s="147"/>
      <c r="F197" s="152"/>
      <c r="G197" s="152"/>
      <c r="H197" s="152"/>
      <c r="I197" s="106">
        <f t="shared" si="13"/>
        <v>0</v>
      </c>
      <c r="J197" s="153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</row>
    <row r="198" spans="1:66" s="137" customFormat="1" ht="15.5" x14ac:dyDescent="0.35">
      <c r="A198" s="26" t="str">
        <f>CONCATENATE(COUNTIF($C$6:C198,C198),") ",C198)</f>
        <v xml:space="preserve">0) </v>
      </c>
      <c r="B198" s="151"/>
      <c r="C198" s="146"/>
      <c r="D198" s="152"/>
      <c r="E198" s="147"/>
      <c r="F198" s="152"/>
      <c r="G198" s="152"/>
      <c r="H198" s="152"/>
      <c r="I198" s="106">
        <f t="shared" si="13"/>
        <v>0</v>
      </c>
      <c r="J198" s="153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</row>
    <row r="199" spans="1:66" s="137" customFormat="1" ht="15.5" x14ac:dyDescent="0.35">
      <c r="A199" s="26" t="str">
        <f>CONCATENATE(COUNTIF($C$6:C199,C199),") ",C199)</f>
        <v xml:space="preserve">0) </v>
      </c>
      <c r="B199" s="151"/>
      <c r="C199" s="146"/>
      <c r="D199" s="152"/>
      <c r="E199" s="147"/>
      <c r="F199" s="152"/>
      <c r="G199" s="152"/>
      <c r="H199" s="152"/>
      <c r="I199" s="106">
        <f t="shared" si="13"/>
        <v>0</v>
      </c>
      <c r="J199" s="153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</row>
    <row r="200" spans="1:66" s="137" customFormat="1" ht="15.5" x14ac:dyDescent="0.35">
      <c r="A200" s="26" t="str">
        <f>CONCATENATE(COUNTIF($C$6:C200,C200),") ",C200)</f>
        <v xml:space="preserve">0) </v>
      </c>
      <c r="B200" s="151"/>
      <c r="C200" s="146"/>
      <c r="D200" s="152"/>
      <c r="E200" s="147"/>
      <c r="F200" s="152"/>
      <c r="G200" s="152"/>
      <c r="H200" s="152"/>
      <c r="I200" s="106">
        <f t="shared" si="13"/>
        <v>0</v>
      </c>
      <c r="J200" s="153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</row>
    <row r="201" spans="1:66" s="137" customFormat="1" ht="15.5" x14ac:dyDescent="0.35">
      <c r="A201" s="26" t="str">
        <f>CONCATENATE(COUNTIF($C$6:C201,C201),") ",C201)</f>
        <v xml:space="preserve">0) </v>
      </c>
      <c r="B201" s="151"/>
      <c r="C201" s="146"/>
      <c r="D201" s="152"/>
      <c r="E201" s="147"/>
      <c r="F201" s="152"/>
      <c r="G201" s="152"/>
      <c r="H201" s="152"/>
      <c r="I201" s="106">
        <f t="shared" si="13"/>
        <v>0</v>
      </c>
      <c r="J201" s="153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</row>
    <row r="202" spans="1:66" s="137" customFormat="1" ht="15.5" x14ac:dyDescent="0.35">
      <c r="A202" s="26" t="str">
        <f>CONCATENATE(COUNTIF($C$6:C202,C202),") ",C202)</f>
        <v xml:space="preserve">0) </v>
      </c>
      <c r="B202" s="151"/>
      <c r="C202" s="146"/>
      <c r="D202" s="152"/>
      <c r="E202" s="147"/>
      <c r="F202" s="152"/>
      <c r="G202" s="152"/>
      <c r="H202" s="152"/>
      <c r="I202" s="106">
        <f t="shared" si="13"/>
        <v>0</v>
      </c>
      <c r="J202" s="153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</row>
    <row r="203" spans="1:66" s="137" customFormat="1" ht="15.5" x14ac:dyDescent="0.35">
      <c r="A203" s="26" t="str">
        <f>CONCATENATE(COUNTIF($C$6:C203,C203),") ",C203)</f>
        <v xml:space="preserve">0) </v>
      </c>
      <c r="B203" s="151"/>
      <c r="C203" s="146"/>
      <c r="D203" s="152"/>
      <c r="E203" s="147"/>
      <c r="F203" s="152"/>
      <c r="G203" s="152"/>
      <c r="H203" s="152"/>
      <c r="I203" s="106">
        <f t="shared" si="13"/>
        <v>0</v>
      </c>
      <c r="J203" s="153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</row>
    <row r="204" spans="1:66" s="137" customFormat="1" ht="15.5" x14ac:dyDescent="0.35">
      <c r="A204" s="26" t="str">
        <f>CONCATENATE(COUNTIF($C$6:C204,C204),") ",C204)</f>
        <v xml:space="preserve">0) </v>
      </c>
      <c r="B204" s="151"/>
      <c r="C204" s="146"/>
      <c r="D204" s="152"/>
      <c r="E204" s="147"/>
      <c r="F204" s="152"/>
      <c r="G204" s="152"/>
      <c r="H204" s="152"/>
      <c r="I204" s="106">
        <f t="shared" si="13"/>
        <v>0</v>
      </c>
      <c r="J204" s="153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</row>
    <row r="205" spans="1:66" s="136" customFormat="1" ht="15.5" x14ac:dyDescent="0.35">
      <c r="A205" s="26" t="str">
        <f>CONCATENATE(COUNTIF($C$6:C205,C205),") ",C205)</f>
        <v xml:space="preserve">0) </v>
      </c>
      <c r="B205" s="151"/>
      <c r="C205" s="146"/>
      <c r="D205" s="152"/>
      <c r="E205" s="147"/>
      <c r="F205" s="152"/>
      <c r="G205" s="152"/>
      <c r="H205" s="152"/>
      <c r="I205" s="106">
        <f t="shared" si="13"/>
        <v>0</v>
      </c>
      <c r="J205" s="153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</row>
    <row r="206" spans="1:66" s="137" customFormat="1" ht="15.5" x14ac:dyDescent="0.35">
      <c r="A206" s="26" t="str">
        <f>CONCATENATE(COUNTIF($C$6:C206,C206),") ",C206)</f>
        <v xml:space="preserve">0) </v>
      </c>
      <c r="B206" s="151"/>
      <c r="C206" s="146"/>
      <c r="D206" s="152"/>
      <c r="E206" s="147"/>
      <c r="F206" s="152"/>
      <c r="G206" s="152"/>
      <c r="H206" s="152"/>
      <c r="I206" s="106">
        <f t="shared" si="13"/>
        <v>0</v>
      </c>
      <c r="J206" s="153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</row>
    <row r="207" spans="1:66" s="137" customFormat="1" ht="15.5" x14ac:dyDescent="0.35">
      <c r="A207" s="26" t="str">
        <f>CONCATENATE(COUNTIF($C$6:C207,C207),") ",C207)</f>
        <v xml:space="preserve">0) </v>
      </c>
      <c r="B207" s="151"/>
      <c r="C207" s="146"/>
      <c r="D207" s="152"/>
      <c r="E207" s="147"/>
      <c r="F207" s="152"/>
      <c r="G207" s="152"/>
      <c r="H207" s="152"/>
      <c r="I207" s="106">
        <f t="shared" si="13"/>
        <v>0</v>
      </c>
      <c r="J207" s="153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</row>
    <row r="208" spans="1:66" s="137" customFormat="1" ht="15.5" x14ac:dyDescent="0.35">
      <c r="A208" s="26" t="str">
        <f>CONCATENATE(COUNTIF($C$6:C208,C208),") ",C208)</f>
        <v xml:space="preserve">0) </v>
      </c>
      <c r="B208" s="151"/>
      <c r="C208" s="146"/>
      <c r="D208" s="152"/>
      <c r="E208" s="147"/>
      <c r="F208" s="148"/>
      <c r="G208" s="149"/>
      <c r="H208" s="150"/>
      <c r="I208" s="106">
        <f t="shared" si="13"/>
        <v>0</v>
      </c>
      <c r="J208" s="15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</row>
    <row r="209" spans="1:66" s="155" customFormat="1" ht="15.5" x14ac:dyDescent="0.35">
      <c r="A209" s="26" t="str">
        <f>CONCATENATE(COUNTIF($C$6:C209,C209),") ",C209)</f>
        <v xml:space="preserve">0) </v>
      </c>
      <c r="B209" s="151"/>
      <c r="C209" s="146"/>
      <c r="D209" s="152"/>
      <c r="E209" s="147"/>
      <c r="F209" s="152"/>
      <c r="G209" s="152"/>
      <c r="H209" s="152"/>
      <c r="I209" s="106">
        <f t="shared" si="13"/>
        <v>0</v>
      </c>
      <c r="J209" s="153"/>
      <c r="K209" s="171"/>
      <c r="L209" s="171"/>
      <c r="M209" s="171"/>
      <c r="N209" s="171"/>
      <c r="O209" s="171"/>
      <c r="P209" s="171"/>
      <c r="Q209" s="171"/>
      <c r="R209" s="171"/>
      <c r="S209" s="171"/>
      <c r="T209" s="171"/>
      <c r="U209" s="171"/>
      <c r="V209" s="171"/>
      <c r="W209" s="171"/>
      <c r="X209" s="171"/>
      <c r="Y209" s="171"/>
      <c r="Z209" s="171"/>
      <c r="AA209" s="171"/>
      <c r="AB209" s="171"/>
      <c r="AC209" s="171"/>
      <c r="AD209" s="171"/>
      <c r="AE209" s="171"/>
      <c r="AF209" s="171"/>
      <c r="AG209" s="171"/>
      <c r="AH209" s="171"/>
      <c r="AI209" s="171"/>
      <c r="AJ209" s="171"/>
      <c r="AK209" s="171"/>
      <c r="AL209" s="171"/>
      <c r="AM209" s="171"/>
      <c r="AN209" s="171"/>
      <c r="AO209" s="171"/>
      <c r="AP209" s="171"/>
      <c r="AQ209" s="171"/>
      <c r="AR209" s="171"/>
      <c r="AS209" s="171"/>
      <c r="AT209" s="171"/>
      <c r="AU209" s="171"/>
      <c r="AV209" s="171"/>
      <c r="AW209" s="171"/>
      <c r="AX209" s="171"/>
      <c r="AY209" s="171"/>
      <c r="AZ209" s="171"/>
      <c r="BA209" s="171"/>
      <c r="BB209" s="171"/>
      <c r="BC209" s="171"/>
      <c r="BD209" s="171"/>
      <c r="BE209" s="171"/>
      <c r="BF209" s="171"/>
      <c r="BG209" s="171"/>
      <c r="BH209" s="171"/>
      <c r="BI209" s="171"/>
      <c r="BJ209" s="171"/>
      <c r="BK209" s="171"/>
      <c r="BL209" s="171"/>
      <c r="BM209" s="171"/>
      <c r="BN209" s="171"/>
    </row>
    <row r="210" spans="1:66" s="155" customFormat="1" ht="15.5" x14ac:dyDescent="0.35">
      <c r="A210" s="26" t="str">
        <f>CONCATENATE(COUNTIF($C$6:C210,C210),") ",C210)</f>
        <v xml:space="preserve">0) </v>
      </c>
      <c r="B210" s="151"/>
      <c r="C210" s="146"/>
      <c r="D210" s="152"/>
      <c r="E210" s="147"/>
      <c r="F210" s="152"/>
      <c r="G210" s="152"/>
      <c r="H210" s="152"/>
      <c r="I210" s="106">
        <f t="shared" si="13"/>
        <v>0</v>
      </c>
      <c r="J210" s="153"/>
      <c r="K210" s="171"/>
      <c r="L210" s="171"/>
      <c r="M210" s="171"/>
      <c r="N210" s="171"/>
      <c r="O210" s="171"/>
      <c r="P210" s="171"/>
      <c r="Q210" s="171"/>
      <c r="R210" s="171"/>
      <c r="S210" s="171"/>
      <c r="T210" s="171"/>
      <c r="U210" s="171"/>
      <c r="V210" s="171"/>
      <c r="W210" s="171"/>
      <c r="X210" s="171"/>
      <c r="Y210" s="171"/>
      <c r="Z210" s="171"/>
      <c r="AA210" s="171"/>
      <c r="AB210" s="171"/>
      <c r="AC210" s="171"/>
      <c r="AD210" s="171"/>
      <c r="AE210" s="171"/>
      <c r="AF210" s="171"/>
      <c r="AG210" s="171"/>
      <c r="AH210" s="171"/>
      <c r="AI210" s="171"/>
      <c r="AJ210" s="171"/>
      <c r="AK210" s="171"/>
      <c r="AL210" s="171"/>
      <c r="AM210" s="171"/>
      <c r="AN210" s="171"/>
      <c r="AO210" s="171"/>
      <c r="AP210" s="171"/>
      <c r="AQ210" s="171"/>
      <c r="AR210" s="171"/>
      <c r="AS210" s="171"/>
      <c r="AT210" s="171"/>
      <c r="AU210" s="171"/>
      <c r="AV210" s="171"/>
      <c r="AW210" s="171"/>
      <c r="AX210" s="171"/>
      <c r="AY210" s="171"/>
      <c r="AZ210" s="171"/>
      <c r="BA210" s="171"/>
      <c r="BB210" s="171"/>
      <c r="BC210" s="171"/>
      <c r="BD210" s="171"/>
      <c r="BE210" s="171"/>
      <c r="BF210" s="171"/>
      <c r="BG210" s="171"/>
      <c r="BH210" s="171"/>
      <c r="BI210" s="171"/>
      <c r="BJ210" s="171"/>
      <c r="BK210" s="171"/>
      <c r="BL210" s="171"/>
      <c r="BM210" s="171"/>
      <c r="BN210" s="171"/>
    </row>
    <row r="211" spans="1:66" s="155" customFormat="1" ht="15.5" x14ac:dyDescent="0.35">
      <c r="A211" s="26" t="str">
        <f>CONCATENATE(COUNTIF($C$6:C211,C211),") ",C211)</f>
        <v xml:space="preserve">0) </v>
      </c>
      <c r="B211" s="151"/>
      <c r="C211" s="146"/>
      <c r="D211" s="152"/>
      <c r="E211" s="147"/>
      <c r="F211" s="152"/>
      <c r="G211" s="152"/>
      <c r="H211" s="152"/>
      <c r="I211" s="106">
        <f t="shared" si="13"/>
        <v>0</v>
      </c>
      <c r="J211" s="153"/>
      <c r="K211" s="171"/>
      <c r="L211" s="171"/>
      <c r="M211" s="171"/>
      <c r="N211" s="171"/>
      <c r="O211" s="171"/>
      <c r="P211" s="171"/>
      <c r="Q211" s="171"/>
      <c r="R211" s="171"/>
      <c r="S211" s="171"/>
      <c r="T211" s="171"/>
      <c r="U211" s="171"/>
      <c r="V211" s="171"/>
      <c r="W211" s="171"/>
      <c r="X211" s="171"/>
      <c r="Y211" s="171"/>
      <c r="Z211" s="171"/>
      <c r="AA211" s="171"/>
      <c r="AB211" s="171"/>
      <c r="AC211" s="171"/>
      <c r="AD211" s="171"/>
      <c r="AE211" s="171"/>
      <c r="AF211" s="171"/>
      <c r="AG211" s="171"/>
      <c r="AH211" s="171"/>
      <c r="AI211" s="171"/>
      <c r="AJ211" s="171"/>
      <c r="AK211" s="171"/>
      <c r="AL211" s="171"/>
      <c r="AM211" s="171"/>
      <c r="AN211" s="171"/>
      <c r="AO211" s="171"/>
      <c r="AP211" s="171"/>
      <c r="AQ211" s="171"/>
      <c r="AR211" s="171"/>
      <c r="AS211" s="171"/>
      <c r="AT211" s="171"/>
      <c r="AU211" s="171"/>
      <c r="AV211" s="171"/>
      <c r="AW211" s="171"/>
      <c r="AX211" s="171"/>
      <c r="AY211" s="171"/>
      <c r="AZ211" s="171"/>
      <c r="BA211" s="171"/>
      <c r="BB211" s="171"/>
      <c r="BC211" s="171"/>
      <c r="BD211" s="171"/>
      <c r="BE211" s="171"/>
      <c r="BF211" s="171"/>
      <c r="BG211" s="171"/>
      <c r="BH211" s="171"/>
      <c r="BI211" s="171"/>
      <c r="BJ211" s="171"/>
      <c r="BK211" s="171"/>
      <c r="BL211" s="171"/>
      <c r="BM211" s="171"/>
      <c r="BN211" s="171"/>
    </row>
    <row r="212" spans="1:66" s="155" customFormat="1" ht="15.5" x14ac:dyDescent="0.35">
      <c r="A212" s="26" t="str">
        <f>CONCATENATE(COUNTIF($C$6:C212,C212),") ",C212)</f>
        <v xml:space="preserve">0) </v>
      </c>
      <c r="B212" s="151"/>
      <c r="C212" s="146"/>
      <c r="D212" s="152"/>
      <c r="E212" s="147"/>
      <c r="F212" s="152"/>
      <c r="G212" s="152"/>
      <c r="H212" s="152"/>
      <c r="I212" s="106">
        <f t="shared" si="13"/>
        <v>0</v>
      </c>
      <c r="J212" s="153"/>
      <c r="K212" s="171"/>
      <c r="L212" s="171"/>
      <c r="M212" s="171"/>
      <c r="N212" s="171"/>
      <c r="O212" s="171"/>
      <c r="P212" s="171"/>
      <c r="Q212" s="171"/>
      <c r="R212" s="171"/>
      <c r="S212" s="171"/>
      <c r="T212" s="171"/>
      <c r="U212" s="171"/>
      <c r="V212" s="171"/>
      <c r="W212" s="171"/>
      <c r="X212" s="171"/>
      <c r="Y212" s="171"/>
      <c r="Z212" s="171"/>
      <c r="AA212" s="171"/>
      <c r="AB212" s="171"/>
      <c r="AC212" s="171"/>
      <c r="AD212" s="171"/>
      <c r="AE212" s="171"/>
      <c r="AF212" s="171"/>
      <c r="AG212" s="171"/>
      <c r="AH212" s="171"/>
      <c r="AI212" s="171"/>
      <c r="AJ212" s="171"/>
      <c r="AK212" s="171"/>
      <c r="AL212" s="171"/>
      <c r="AM212" s="171"/>
      <c r="AN212" s="171"/>
      <c r="AO212" s="171"/>
      <c r="AP212" s="171"/>
      <c r="AQ212" s="171"/>
      <c r="AR212" s="171"/>
      <c r="AS212" s="171"/>
      <c r="AT212" s="171"/>
      <c r="AU212" s="171"/>
      <c r="AV212" s="171"/>
      <c r="AW212" s="171"/>
      <c r="AX212" s="171"/>
      <c r="AY212" s="171"/>
      <c r="AZ212" s="171"/>
      <c r="BA212" s="171"/>
      <c r="BB212" s="171"/>
      <c r="BC212" s="171"/>
      <c r="BD212" s="171"/>
      <c r="BE212" s="171"/>
      <c r="BF212" s="171"/>
      <c r="BG212" s="171"/>
      <c r="BH212" s="171"/>
      <c r="BI212" s="171"/>
      <c r="BJ212" s="171"/>
      <c r="BK212" s="171"/>
      <c r="BL212" s="171"/>
      <c r="BM212" s="171"/>
      <c r="BN212" s="171"/>
    </row>
    <row r="213" spans="1:66" s="155" customFormat="1" ht="15.5" x14ac:dyDescent="0.35">
      <c r="A213" s="26" t="str">
        <f>CONCATENATE(COUNTIF($C$6:C213,C213),") ",C213)</f>
        <v xml:space="preserve">0) </v>
      </c>
      <c r="B213" s="151"/>
      <c r="C213" s="146"/>
      <c r="D213" s="152"/>
      <c r="E213" s="147"/>
      <c r="F213" s="152"/>
      <c r="G213" s="152"/>
      <c r="H213" s="152"/>
      <c r="I213" s="106">
        <f t="shared" si="13"/>
        <v>0</v>
      </c>
      <c r="J213" s="153"/>
      <c r="K213" s="171"/>
      <c r="L213" s="171"/>
      <c r="M213" s="171"/>
      <c r="N213" s="171"/>
      <c r="O213" s="171"/>
      <c r="P213" s="171"/>
      <c r="Q213" s="171"/>
      <c r="R213" s="171"/>
      <c r="S213" s="171"/>
      <c r="T213" s="171"/>
      <c r="U213" s="171"/>
      <c r="V213" s="171"/>
      <c r="W213" s="171"/>
      <c r="X213" s="171"/>
      <c r="Y213" s="171"/>
      <c r="Z213" s="171"/>
      <c r="AA213" s="171"/>
      <c r="AB213" s="171"/>
      <c r="AC213" s="171"/>
      <c r="AD213" s="171"/>
      <c r="AE213" s="171"/>
      <c r="AF213" s="171"/>
      <c r="AG213" s="171"/>
      <c r="AH213" s="171"/>
      <c r="AI213" s="171"/>
      <c r="AJ213" s="171"/>
      <c r="AK213" s="171"/>
      <c r="AL213" s="171"/>
      <c r="AM213" s="171"/>
      <c r="AN213" s="171"/>
      <c r="AO213" s="171"/>
      <c r="AP213" s="171"/>
      <c r="AQ213" s="171"/>
      <c r="AR213" s="171"/>
      <c r="AS213" s="171"/>
      <c r="AT213" s="171"/>
      <c r="AU213" s="171"/>
      <c r="AV213" s="171"/>
      <c r="AW213" s="171"/>
      <c r="AX213" s="171"/>
      <c r="AY213" s="171"/>
      <c r="AZ213" s="171"/>
      <c r="BA213" s="171"/>
      <c r="BB213" s="171"/>
      <c r="BC213" s="171"/>
      <c r="BD213" s="171"/>
      <c r="BE213" s="171"/>
      <c r="BF213" s="171"/>
      <c r="BG213" s="171"/>
      <c r="BH213" s="171"/>
      <c r="BI213" s="171"/>
      <c r="BJ213" s="171"/>
      <c r="BK213" s="171"/>
      <c r="BL213" s="171"/>
      <c r="BM213" s="171"/>
      <c r="BN213" s="171"/>
    </row>
    <row r="214" spans="1:66" ht="15.5" x14ac:dyDescent="0.35">
      <c r="A214" s="26" t="str">
        <f>CONCATENATE(COUNTIF($C$6:C214,C214),") ",C214)</f>
        <v xml:space="preserve">0) </v>
      </c>
      <c r="B214" s="151"/>
      <c r="C214" s="146"/>
      <c r="D214" s="152"/>
      <c r="E214" s="147"/>
      <c r="F214" s="152"/>
      <c r="G214" s="152"/>
      <c r="H214" s="152"/>
      <c r="I214" s="106">
        <f t="shared" si="13"/>
        <v>0</v>
      </c>
      <c r="J214" s="153"/>
    </row>
    <row r="215" spans="1:66" ht="15.5" x14ac:dyDescent="0.35">
      <c r="A215" s="26" t="str">
        <f>CONCATENATE(COUNTIF($C$6:C215,C215),") ",C215)</f>
        <v xml:space="preserve">0) </v>
      </c>
      <c r="B215" s="151"/>
      <c r="C215" s="146"/>
      <c r="D215" s="152"/>
      <c r="E215" s="147"/>
      <c r="F215" s="152"/>
      <c r="G215" s="152"/>
      <c r="H215" s="152"/>
      <c r="I215" s="106">
        <f t="shared" si="13"/>
        <v>0</v>
      </c>
      <c r="J215" s="153"/>
    </row>
    <row r="216" spans="1:66" s="1" customFormat="1" ht="31.5" thickBot="1" x14ac:dyDescent="0.4">
      <c r="B216" s="158"/>
      <c r="C216" s="158"/>
      <c r="D216" s="158"/>
      <c r="E216" s="193" t="s">
        <v>1</v>
      </c>
      <c r="F216" s="117"/>
      <c r="G216" s="117"/>
      <c r="H216" s="117"/>
      <c r="I216" s="117">
        <f>I6+I27+I48+I69+I90+I111+I132+I153+I174+I195</f>
        <v>0</v>
      </c>
      <c r="J216" s="159" t="s">
        <v>82</v>
      </c>
    </row>
    <row r="217" spans="1:66" s="131" customFormat="1" ht="16" thickTop="1" x14ac:dyDescent="0.35">
      <c r="B217" s="160"/>
      <c r="C217" s="160"/>
      <c r="D217" s="160"/>
      <c r="E217" s="194"/>
      <c r="F217" s="132"/>
      <c r="G217" s="132"/>
      <c r="H217" s="132"/>
      <c r="I217" s="132"/>
      <c r="J217" s="161"/>
    </row>
    <row r="218" spans="1:66" s="131" customFormat="1" ht="15.5" x14ac:dyDescent="0.35">
      <c r="B218" s="160"/>
      <c r="C218" s="160"/>
      <c r="D218" s="160"/>
      <c r="E218" s="194"/>
      <c r="F218" s="132"/>
      <c r="G218" s="132"/>
      <c r="H218" s="132"/>
      <c r="I218" s="132"/>
      <c r="J218" s="161"/>
    </row>
    <row r="219" spans="1:66" s="65" customFormat="1" ht="16" thickBot="1" x14ac:dyDescent="0.4">
      <c r="A219" s="60" t="s">
        <v>2</v>
      </c>
      <c r="C219" s="162" t="s">
        <v>40</v>
      </c>
      <c r="D219" s="162" t="s">
        <v>26</v>
      </c>
      <c r="E219" s="162" t="s">
        <v>58</v>
      </c>
      <c r="F219" s="53"/>
      <c r="G219" s="1"/>
      <c r="H219" s="1"/>
      <c r="I219" s="1"/>
      <c r="J219" s="1"/>
    </row>
    <row r="220" spans="1:66" s="65" customFormat="1" ht="56" x14ac:dyDescent="0.35">
      <c r="A220" s="60" t="s">
        <v>4</v>
      </c>
      <c r="C220" s="163" t="s">
        <v>41</v>
      </c>
      <c r="D220" s="164" t="s">
        <v>37</v>
      </c>
      <c r="E220" s="195" t="s">
        <v>59</v>
      </c>
      <c r="F220" s="53"/>
      <c r="G220" s="59"/>
      <c r="H220" s="59"/>
      <c r="I220" s="59"/>
      <c r="J220" s="59"/>
    </row>
    <row r="221" spans="1:66" s="65" customFormat="1" ht="37.5" x14ac:dyDescent="0.35">
      <c r="A221" s="60" t="s">
        <v>11</v>
      </c>
      <c r="C221" s="163" t="s">
        <v>56</v>
      </c>
      <c r="D221" s="164" t="s">
        <v>38</v>
      </c>
      <c r="E221" s="196" t="s">
        <v>54</v>
      </c>
      <c r="F221" s="53"/>
    </row>
    <row r="222" spans="1:66" s="71" customFormat="1" ht="56.5" thickBot="1" x14ac:dyDescent="0.4">
      <c r="A222" s="66" t="s">
        <v>10</v>
      </c>
      <c r="C222" s="163" t="s">
        <v>57</v>
      </c>
      <c r="D222" s="164" t="s">
        <v>39</v>
      </c>
      <c r="E222" s="195" t="s">
        <v>59</v>
      </c>
      <c r="F222" s="53"/>
      <c r="G222" s="65"/>
      <c r="H222" s="65"/>
      <c r="I222" s="65"/>
      <c r="J222" s="65"/>
    </row>
    <row r="223" spans="1:66" s="1" customFormat="1" ht="29.5" thickTop="1" x14ac:dyDescent="0.35">
      <c r="C223" s="163" t="s">
        <v>27</v>
      </c>
      <c r="D223" s="164" t="s">
        <v>27</v>
      </c>
      <c r="E223" s="196" t="s">
        <v>55</v>
      </c>
      <c r="F223" s="53"/>
      <c r="G223" s="65"/>
      <c r="H223" s="65"/>
      <c r="I223" s="65"/>
      <c r="J223" s="65"/>
    </row>
    <row r="224" spans="1:66" s="1" customFormat="1" ht="15.5" x14ac:dyDescent="0.35">
      <c r="C224" s="163" t="s">
        <v>28</v>
      </c>
      <c r="D224" s="164" t="s">
        <v>28</v>
      </c>
      <c r="E224" s="195"/>
      <c r="F224" s="53"/>
      <c r="G224" s="71"/>
      <c r="H224" s="71"/>
      <c r="I224" s="71"/>
      <c r="J224" s="71"/>
    </row>
    <row r="225" spans="3:6" s="1" customFormat="1" ht="15.5" x14ac:dyDescent="0.35">
      <c r="C225" s="163" t="s">
        <v>29</v>
      </c>
      <c r="D225" s="164" t="s">
        <v>29</v>
      </c>
      <c r="E225" s="197"/>
      <c r="F225" s="53"/>
    </row>
    <row r="226" spans="3:6" s="1" customFormat="1" ht="25" x14ac:dyDescent="0.35">
      <c r="C226" s="163" t="s">
        <v>42</v>
      </c>
      <c r="D226" s="164" t="s">
        <v>30</v>
      </c>
      <c r="E226" s="197"/>
      <c r="F226" s="53"/>
    </row>
    <row r="227" spans="3:6" s="1" customFormat="1" ht="15.5" x14ac:dyDescent="0.35">
      <c r="C227" s="163" t="s">
        <v>43</v>
      </c>
      <c r="D227" s="164" t="s">
        <v>31</v>
      </c>
      <c r="E227" s="197"/>
      <c r="F227" s="53"/>
    </row>
    <row r="228" spans="3:6" s="1" customFormat="1" ht="15.5" x14ac:dyDescent="0.35">
      <c r="C228" s="163" t="s">
        <v>35</v>
      </c>
      <c r="D228" s="164" t="s">
        <v>35</v>
      </c>
      <c r="E228" s="197"/>
      <c r="F228" s="53"/>
    </row>
    <row r="229" spans="3:6" s="1" customFormat="1" ht="15.5" x14ac:dyDescent="0.35">
      <c r="C229" s="165"/>
      <c r="D229" s="166"/>
      <c r="E229" s="166"/>
      <c r="F229" s="53"/>
    </row>
    <row r="230" spans="3:6" s="1" customFormat="1" ht="16" thickBot="1" x14ac:dyDescent="0.4">
      <c r="C230" s="167"/>
      <c r="D230" s="166"/>
      <c r="E230" s="166"/>
      <c r="F230" s="53"/>
    </row>
    <row r="231" spans="3:6" s="1" customFormat="1" ht="16" thickBot="1" x14ac:dyDescent="0.4">
      <c r="C231" s="168" t="s">
        <v>25</v>
      </c>
      <c r="D231" s="166"/>
      <c r="E231" s="166"/>
      <c r="F231" s="53"/>
    </row>
    <row r="232" spans="3:6" s="1" customFormat="1" ht="15.5" x14ac:dyDescent="0.35">
      <c r="C232" s="169" t="s">
        <v>15</v>
      </c>
      <c r="D232" s="166"/>
      <c r="E232" s="166"/>
      <c r="F232" s="53"/>
    </row>
    <row r="233" spans="3:6" s="1" customFormat="1" ht="16" thickBot="1" x14ac:dyDescent="0.4">
      <c r="C233" s="170" t="s">
        <v>16</v>
      </c>
      <c r="D233" s="166"/>
      <c r="E233" s="166"/>
      <c r="F233" s="53"/>
    </row>
    <row r="234" spans="3:6" s="1" customFormat="1" ht="15.5" x14ac:dyDescent="0.35">
      <c r="C234" s="166"/>
      <c r="D234" s="166"/>
      <c r="E234" s="166"/>
      <c r="F234" s="53"/>
    </row>
    <row r="235" spans="3:6" s="1" customFormat="1" ht="15.5" x14ac:dyDescent="0.35">
      <c r="C235" s="166"/>
      <c r="D235" s="166"/>
      <c r="E235" s="166"/>
      <c r="F235" s="53"/>
    </row>
    <row r="236" spans="3:6" s="1" customFormat="1" x14ac:dyDescent="0.35">
      <c r="C236" s="166"/>
      <c r="D236" s="166"/>
      <c r="E236" s="166"/>
    </row>
    <row r="237" spans="3:6" s="1" customFormat="1" x14ac:dyDescent="0.35">
      <c r="C237" s="166"/>
      <c r="D237" s="166"/>
      <c r="E237" s="166"/>
    </row>
    <row r="238" spans="3:6" s="1" customFormat="1" x14ac:dyDescent="0.35">
      <c r="C238" s="166"/>
      <c r="D238" s="166"/>
      <c r="E238" s="166"/>
    </row>
    <row r="239" spans="3:6" s="1" customFormat="1" x14ac:dyDescent="0.35">
      <c r="C239" s="166"/>
      <c r="D239" s="166"/>
      <c r="E239" s="166"/>
    </row>
    <row r="240" spans="3:6" s="1" customFormat="1" x14ac:dyDescent="0.35">
      <c r="C240" s="166"/>
      <c r="D240" s="166"/>
      <c r="E240" s="166"/>
    </row>
    <row r="241" spans="3:5" s="1" customFormat="1" x14ac:dyDescent="0.35">
      <c r="C241" s="166"/>
      <c r="D241" s="166"/>
      <c r="E241" s="166"/>
    </row>
    <row r="242" spans="3:5" s="1" customFormat="1" x14ac:dyDescent="0.35">
      <c r="C242" s="166"/>
      <c r="D242" s="166"/>
      <c r="E242" s="166"/>
    </row>
    <row r="243" spans="3:5" s="1" customFormat="1" x14ac:dyDescent="0.35">
      <c r="C243" s="166"/>
      <c r="D243" s="166"/>
      <c r="E243" s="166"/>
    </row>
    <row r="244" spans="3:5" s="1" customFormat="1" x14ac:dyDescent="0.35">
      <c r="C244" s="166"/>
      <c r="D244" s="166"/>
      <c r="E244" s="166"/>
    </row>
    <row r="245" spans="3:5" s="1" customFormat="1" x14ac:dyDescent="0.35">
      <c r="C245" s="166"/>
      <c r="D245" s="166"/>
      <c r="E245" s="166"/>
    </row>
    <row r="246" spans="3:5" s="1" customFormat="1" x14ac:dyDescent="0.35">
      <c r="C246" s="166"/>
      <c r="D246" s="166"/>
      <c r="E246" s="166"/>
    </row>
    <row r="247" spans="3:5" s="1" customFormat="1" x14ac:dyDescent="0.35">
      <c r="C247" s="166"/>
      <c r="D247" s="166"/>
      <c r="E247" s="166"/>
    </row>
    <row r="248" spans="3:5" s="1" customFormat="1" x14ac:dyDescent="0.35">
      <c r="C248" s="166"/>
      <c r="D248" s="166"/>
      <c r="E248" s="166"/>
    </row>
    <row r="249" spans="3:5" s="1" customFormat="1" x14ac:dyDescent="0.35">
      <c r="C249" s="166"/>
      <c r="D249" s="166"/>
      <c r="E249" s="166"/>
    </row>
    <row r="250" spans="3:5" s="1" customFormat="1" x14ac:dyDescent="0.35">
      <c r="C250" s="166"/>
      <c r="D250" s="166"/>
      <c r="E250" s="166"/>
    </row>
    <row r="251" spans="3:5" s="1" customFormat="1" x14ac:dyDescent="0.35">
      <c r="C251" s="166"/>
      <c r="D251" s="166"/>
      <c r="E251" s="166"/>
    </row>
    <row r="252" spans="3:5" s="1" customFormat="1" x14ac:dyDescent="0.35">
      <c r="C252" s="166"/>
      <c r="D252" s="166"/>
      <c r="E252" s="166"/>
    </row>
    <row r="253" spans="3:5" s="1" customFormat="1" x14ac:dyDescent="0.35">
      <c r="C253" s="166"/>
      <c r="D253" s="166"/>
      <c r="E253" s="166"/>
    </row>
    <row r="254" spans="3:5" s="1" customFormat="1" x14ac:dyDescent="0.35">
      <c r="C254" s="166"/>
      <c r="D254" s="166"/>
      <c r="E254" s="166"/>
    </row>
    <row r="255" spans="3:5" s="1" customFormat="1" x14ac:dyDescent="0.35">
      <c r="C255" s="166"/>
      <c r="D255" s="166"/>
      <c r="E255" s="166"/>
    </row>
    <row r="256" spans="3:5" s="1" customFormat="1" x14ac:dyDescent="0.35">
      <c r="C256" s="166"/>
      <c r="D256" s="166"/>
      <c r="E256" s="166"/>
    </row>
    <row r="257" spans="3:5" s="1" customFormat="1" x14ac:dyDescent="0.35">
      <c r="C257" s="166"/>
      <c r="D257" s="166"/>
      <c r="E257" s="166"/>
    </row>
    <row r="258" spans="3:5" s="1" customFormat="1" x14ac:dyDescent="0.35">
      <c r="C258" s="166"/>
      <c r="D258" s="166"/>
      <c r="E258" s="166"/>
    </row>
    <row r="259" spans="3:5" s="1" customFormat="1" x14ac:dyDescent="0.35">
      <c r="C259" s="166"/>
      <c r="D259" s="166"/>
      <c r="E259" s="166"/>
    </row>
    <row r="260" spans="3:5" s="1" customFormat="1" x14ac:dyDescent="0.35">
      <c r="C260" s="166"/>
      <c r="D260" s="166"/>
      <c r="E260" s="166"/>
    </row>
    <row r="261" spans="3:5" s="1" customFormat="1" x14ac:dyDescent="0.35">
      <c r="C261" s="166"/>
      <c r="D261" s="166"/>
      <c r="E261" s="166"/>
    </row>
    <row r="262" spans="3:5" s="1" customFormat="1" x14ac:dyDescent="0.35">
      <c r="C262" s="166"/>
      <c r="D262" s="166"/>
      <c r="E262" s="166"/>
    </row>
    <row r="263" spans="3:5" s="1" customFormat="1" x14ac:dyDescent="0.35">
      <c r="C263" s="166"/>
      <c r="D263" s="166"/>
      <c r="E263" s="166"/>
    </row>
    <row r="264" spans="3:5" s="1" customFormat="1" x14ac:dyDescent="0.35">
      <c r="C264" s="166"/>
      <c r="D264" s="166"/>
      <c r="E264" s="166"/>
    </row>
    <row r="265" spans="3:5" s="1" customFormat="1" x14ac:dyDescent="0.35">
      <c r="C265" s="166"/>
      <c r="D265" s="166"/>
      <c r="E265" s="166"/>
    </row>
    <row r="266" spans="3:5" s="1" customFormat="1" x14ac:dyDescent="0.35">
      <c r="C266" s="166"/>
      <c r="D266" s="166"/>
      <c r="E266" s="166"/>
    </row>
    <row r="267" spans="3:5" s="1" customFormat="1" x14ac:dyDescent="0.35">
      <c r="C267" s="166"/>
      <c r="D267" s="166"/>
      <c r="E267" s="166"/>
    </row>
    <row r="268" spans="3:5" s="1" customFormat="1" x14ac:dyDescent="0.35">
      <c r="C268" s="166"/>
      <c r="D268" s="166"/>
      <c r="E268" s="166"/>
    </row>
    <row r="269" spans="3:5" s="1" customFormat="1" x14ac:dyDescent="0.35">
      <c r="C269" s="166"/>
      <c r="D269" s="166"/>
      <c r="E269" s="166"/>
    </row>
    <row r="270" spans="3:5" s="1" customFormat="1" x14ac:dyDescent="0.35">
      <c r="C270" s="166"/>
      <c r="D270" s="166"/>
      <c r="E270" s="166"/>
    </row>
    <row r="271" spans="3:5" s="1" customFormat="1" x14ac:dyDescent="0.35">
      <c r="C271" s="166"/>
      <c r="D271" s="166"/>
      <c r="E271" s="166"/>
    </row>
    <row r="272" spans="3:5" s="1" customFormat="1" x14ac:dyDescent="0.35">
      <c r="C272" s="166"/>
      <c r="D272" s="166"/>
      <c r="E272" s="166"/>
    </row>
    <row r="273" spans="3:5" s="1" customFormat="1" x14ac:dyDescent="0.35">
      <c r="C273" s="166"/>
      <c r="D273" s="166"/>
      <c r="E273" s="166"/>
    </row>
    <row r="274" spans="3:5" s="1" customFormat="1" x14ac:dyDescent="0.35">
      <c r="C274" s="166"/>
      <c r="D274" s="166"/>
      <c r="E274" s="166"/>
    </row>
    <row r="275" spans="3:5" s="1" customFormat="1" x14ac:dyDescent="0.35">
      <c r="C275" s="166"/>
      <c r="D275" s="166"/>
      <c r="E275" s="166"/>
    </row>
    <row r="276" spans="3:5" s="1" customFormat="1" x14ac:dyDescent="0.35">
      <c r="C276" s="166"/>
      <c r="D276" s="166"/>
      <c r="E276" s="166"/>
    </row>
    <row r="277" spans="3:5" s="1" customFormat="1" x14ac:dyDescent="0.35">
      <c r="C277" s="166"/>
      <c r="D277" s="166"/>
      <c r="E277" s="166"/>
    </row>
    <row r="278" spans="3:5" s="1" customFormat="1" x14ac:dyDescent="0.35">
      <c r="C278" s="166"/>
      <c r="D278" s="166"/>
      <c r="E278" s="166"/>
    </row>
    <row r="279" spans="3:5" s="1" customFormat="1" x14ac:dyDescent="0.35">
      <c r="C279" s="166"/>
      <c r="D279" s="166"/>
      <c r="E279" s="166"/>
    </row>
    <row r="280" spans="3:5" s="1" customFormat="1" x14ac:dyDescent="0.35">
      <c r="C280" s="166"/>
      <c r="D280" s="166"/>
      <c r="E280" s="166"/>
    </row>
    <row r="281" spans="3:5" s="1" customFormat="1" x14ac:dyDescent="0.35">
      <c r="C281" s="166"/>
      <c r="D281" s="166"/>
      <c r="E281" s="166"/>
    </row>
    <row r="282" spans="3:5" s="1" customFormat="1" x14ac:dyDescent="0.35">
      <c r="C282" s="166"/>
      <c r="D282" s="166"/>
      <c r="E282" s="166"/>
    </row>
    <row r="283" spans="3:5" s="1" customFormat="1" x14ac:dyDescent="0.35">
      <c r="C283" s="166"/>
      <c r="D283" s="166"/>
      <c r="E283" s="166"/>
    </row>
    <row r="284" spans="3:5" s="1" customFormat="1" x14ac:dyDescent="0.35">
      <c r="C284" s="166"/>
      <c r="D284" s="166"/>
      <c r="E284" s="166"/>
    </row>
    <row r="285" spans="3:5" s="1" customFormat="1" x14ac:dyDescent="0.35">
      <c r="C285" s="166"/>
      <c r="D285" s="166"/>
      <c r="E285" s="166"/>
    </row>
    <row r="286" spans="3:5" s="1" customFormat="1" x14ac:dyDescent="0.35">
      <c r="C286" s="166"/>
      <c r="D286" s="166"/>
      <c r="E286" s="166"/>
    </row>
    <row r="287" spans="3:5" s="1" customFormat="1" x14ac:dyDescent="0.35">
      <c r="C287" s="166"/>
      <c r="D287" s="166"/>
      <c r="E287" s="166"/>
    </row>
    <row r="288" spans="3:5" s="1" customFormat="1" x14ac:dyDescent="0.35">
      <c r="C288" s="166"/>
      <c r="D288" s="166"/>
      <c r="E288" s="166"/>
    </row>
    <row r="289" spans="3:5" s="1" customFormat="1" x14ac:dyDescent="0.35">
      <c r="C289" s="166"/>
      <c r="D289" s="166"/>
      <c r="E289" s="166"/>
    </row>
    <row r="290" spans="3:5" s="1" customFormat="1" x14ac:dyDescent="0.35">
      <c r="C290" s="166"/>
      <c r="D290" s="166"/>
      <c r="E290" s="166"/>
    </row>
    <row r="291" spans="3:5" s="1" customFormat="1" x14ac:dyDescent="0.35">
      <c r="C291" s="166"/>
      <c r="D291" s="166"/>
      <c r="E291" s="166"/>
    </row>
    <row r="292" spans="3:5" s="1" customFormat="1" x14ac:dyDescent="0.35">
      <c r="C292" s="166"/>
      <c r="D292" s="166"/>
      <c r="E292" s="166"/>
    </row>
    <row r="293" spans="3:5" s="1" customFormat="1" x14ac:dyDescent="0.35">
      <c r="C293" s="166"/>
      <c r="D293" s="166"/>
      <c r="E293" s="166"/>
    </row>
    <row r="294" spans="3:5" s="1" customFormat="1" x14ac:dyDescent="0.35">
      <c r="C294" s="166"/>
      <c r="D294" s="166"/>
      <c r="E294" s="166"/>
    </row>
    <row r="295" spans="3:5" s="1" customFormat="1" x14ac:dyDescent="0.35">
      <c r="C295" s="166"/>
      <c r="D295" s="166"/>
      <c r="E295" s="166"/>
    </row>
    <row r="296" spans="3:5" s="1" customFormat="1" x14ac:dyDescent="0.35">
      <c r="C296" s="166"/>
      <c r="D296" s="166"/>
      <c r="E296" s="166"/>
    </row>
    <row r="297" spans="3:5" s="1" customFormat="1" x14ac:dyDescent="0.35">
      <c r="C297" s="166"/>
      <c r="D297" s="166"/>
      <c r="E297" s="166"/>
    </row>
    <row r="298" spans="3:5" s="1" customFormat="1" x14ac:dyDescent="0.35">
      <c r="C298" s="166"/>
      <c r="D298" s="166"/>
      <c r="E298" s="166"/>
    </row>
    <row r="299" spans="3:5" s="1" customFormat="1" x14ac:dyDescent="0.35">
      <c r="C299" s="166"/>
      <c r="D299" s="166"/>
      <c r="E299" s="166"/>
    </row>
    <row r="300" spans="3:5" s="1" customFormat="1" x14ac:dyDescent="0.35">
      <c r="C300" s="166"/>
      <c r="D300" s="166"/>
      <c r="E300" s="166"/>
    </row>
    <row r="301" spans="3:5" s="1" customFormat="1" x14ac:dyDescent="0.35">
      <c r="C301" s="166"/>
      <c r="D301" s="166"/>
      <c r="E301" s="166"/>
    </row>
    <row r="302" spans="3:5" s="1" customFormat="1" x14ac:dyDescent="0.35">
      <c r="C302" s="166"/>
      <c r="D302" s="166"/>
      <c r="E302" s="166"/>
    </row>
    <row r="303" spans="3:5" s="1" customFormat="1" x14ac:dyDescent="0.35">
      <c r="C303" s="166"/>
      <c r="D303" s="166"/>
      <c r="E303" s="166"/>
    </row>
    <row r="304" spans="3:5" s="1" customFormat="1" x14ac:dyDescent="0.35">
      <c r="C304" s="166"/>
      <c r="D304" s="166"/>
      <c r="E304" s="166"/>
    </row>
    <row r="305" spans="3:5" s="1" customFormat="1" x14ac:dyDescent="0.35">
      <c r="C305" s="166"/>
      <c r="D305" s="166"/>
      <c r="E305" s="166"/>
    </row>
    <row r="306" spans="3:5" s="1" customFormat="1" x14ac:dyDescent="0.35">
      <c r="C306" s="166"/>
      <c r="D306" s="166"/>
      <c r="E306" s="166"/>
    </row>
    <row r="307" spans="3:5" s="1" customFormat="1" x14ac:dyDescent="0.35">
      <c r="C307" s="166"/>
      <c r="D307" s="166"/>
      <c r="E307" s="166"/>
    </row>
    <row r="308" spans="3:5" s="1" customFormat="1" x14ac:dyDescent="0.35">
      <c r="C308" s="166"/>
      <c r="D308" s="166"/>
      <c r="E308" s="166"/>
    </row>
    <row r="309" spans="3:5" s="1" customFormat="1" x14ac:dyDescent="0.35">
      <c r="C309" s="166"/>
      <c r="D309" s="166"/>
      <c r="E309" s="166"/>
    </row>
    <row r="310" spans="3:5" s="1" customFormat="1" x14ac:dyDescent="0.35">
      <c r="C310" s="166"/>
      <c r="D310" s="166"/>
      <c r="E310" s="166"/>
    </row>
    <row r="311" spans="3:5" s="1" customFormat="1" x14ac:dyDescent="0.35">
      <c r="C311" s="166"/>
      <c r="D311" s="166"/>
      <c r="E311" s="166"/>
    </row>
    <row r="312" spans="3:5" s="1" customFormat="1" x14ac:dyDescent="0.35">
      <c r="C312" s="166"/>
      <c r="D312" s="166"/>
      <c r="E312" s="166"/>
    </row>
    <row r="313" spans="3:5" s="1" customFormat="1" x14ac:dyDescent="0.35">
      <c r="C313" s="166"/>
      <c r="D313" s="166"/>
      <c r="E313" s="166"/>
    </row>
    <row r="314" spans="3:5" s="1" customFormat="1" x14ac:dyDescent="0.35">
      <c r="C314" s="166"/>
      <c r="D314" s="166"/>
      <c r="E314" s="166"/>
    </row>
    <row r="315" spans="3:5" s="1" customFormat="1" x14ac:dyDescent="0.35">
      <c r="C315" s="166"/>
      <c r="D315" s="166"/>
      <c r="E315" s="166"/>
    </row>
    <row r="316" spans="3:5" s="1" customFormat="1" x14ac:dyDescent="0.35">
      <c r="C316" s="166"/>
      <c r="D316" s="166"/>
      <c r="E316" s="166"/>
    </row>
    <row r="317" spans="3:5" s="1" customFormat="1" x14ac:dyDescent="0.35">
      <c r="C317" s="166"/>
      <c r="D317" s="166"/>
      <c r="E317" s="166"/>
    </row>
    <row r="318" spans="3:5" s="1" customFormat="1" x14ac:dyDescent="0.35">
      <c r="C318" s="166"/>
      <c r="D318" s="166"/>
      <c r="E318" s="166"/>
    </row>
    <row r="319" spans="3:5" s="1" customFormat="1" x14ac:dyDescent="0.35">
      <c r="C319" s="166"/>
      <c r="D319" s="166"/>
      <c r="E319" s="166"/>
    </row>
    <row r="320" spans="3:5" s="1" customFormat="1" x14ac:dyDescent="0.35">
      <c r="C320" s="166"/>
      <c r="D320" s="166"/>
      <c r="E320" s="166"/>
    </row>
    <row r="321" spans="3:5" s="1" customFormat="1" x14ac:dyDescent="0.35">
      <c r="C321" s="166"/>
      <c r="D321" s="166"/>
      <c r="E321" s="166"/>
    </row>
    <row r="322" spans="3:5" s="1" customFormat="1" x14ac:dyDescent="0.35">
      <c r="C322" s="166"/>
      <c r="D322" s="166"/>
      <c r="E322" s="166"/>
    </row>
    <row r="323" spans="3:5" s="1" customFormat="1" x14ac:dyDescent="0.35">
      <c r="C323" s="166"/>
      <c r="D323" s="166"/>
      <c r="E323" s="166"/>
    </row>
    <row r="324" spans="3:5" s="1" customFormat="1" x14ac:dyDescent="0.35">
      <c r="C324" s="166"/>
      <c r="D324" s="166"/>
      <c r="E324" s="166"/>
    </row>
    <row r="325" spans="3:5" s="1" customFormat="1" x14ac:dyDescent="0.35">
      <c r="C325" s="166"/>
      <c r="D325" s="166"/>
      <c r="E325" s="166"/>
    </row>
    <row r="326" spans="3:5" s="1" customFormat="1" x14ac:dyDescent="0.35">
      <c r="C326" s="166"/>
      <c r="D326" s="166"/>
      <c r="E326" s="166"/>
    </row>
    <row r="327" spans="3:5" s="1" customFormat="1" x14ac:dyDescent="0.35">
      <c r="C327" s="166"/>
      <c r="D327" s="166"/>
      <c r="E327" s="166"/>
    </row>
    <row r="328" spans="3:5" s="1" customFormat="1" x14ac:dyDescent="0.35">
      <c r="C328" s="166"/>
      <c r="D328" s="166"/>
      <c r="E328" s="166"/>
    </row>
    <row r="329" spans="3:5" s="1" customFormat="1" x14ac:dyDescent="0.35">
      <c r="C329" s="166"/>
      <c r="D329" s="166"/>
      <c r="E329" s="166"/>
    </row>
    <row r="330" spans="3:5" s="1" customFormat="1" x14ac:dyDescent="0.35">
      <c r="C330" s="166"/>
      <c r="D330" s="166"/>
      <c r="E330" s="166"/>
    </row>
    <row r="331" spans="3:5" s="1" customFormat="1" x14ac:dyDescent="0.35">
      <c r="C331" s="166"/>
      <c r="D331" s="166"/>
      <c r="E331" s="166"/>
    </row>
    <row r="332" spans="3:5" s="1" customFormat="1" x14ac:dyDescent="0.35">
      <c r="C332" s="166"/>
      <c r="D332" s="166"/>
      <c r="E332" s="166"/>
    </row>
    <row r="333" spans="3:5" s="1" customFormat="1" x14ac:dyDescent="0.35">
      <c r="C333" s="166"/>
      <c r="D333" s="166"/>
      <c r="E333" s="166"/>
    </row>
    <row r="334" spans="3:5" s="1" customFormat="1" x14ac:dyDescent="0.35">
      <c r="C334" s="166"/>
      <c r="D334" s="166"/>
      <c r="E334" s="166"/>
    </row>
    <row r="335" spans="3:5" s="1" customFormat="1" x14ac:dyDescent="0.35">
      <c r="C335" s="166"/>
      <c r="D335" s="166"/>
      <c r="E335" s="166"/>
    </row>
    <row r="336" spans="3:5" s="1" customFormat="1" x14ac:dyDescent="0.35">
      <c r="C336" s="166"/>
      <c r="D336" s="166"/>
      <c r="E336" s="166"/>
    </row>
    <row r="337" spans="3:5" s="1" customFormat="1" x14ac:dyDescent="0.35">
      <c r="C337" s="166"/>
      <c r="D337" s="166"/>
      <c r="E337" s="166"/>
    </row>
    <row r="338" spans="3:5" s="1" customFormat="1" x14ac:dyDescent="0.35">
      <c r="C338" s="166"/>
      <c r="D338" s="166"/>
      <c r="E338" s="166"/>
    </row>
    <row r="339" spans="3:5" s="1" customFormat="1" x14ac:dyDescent="0.35">
      <c r="C339" s="166"/>
      <c r="D339" s="166"/>
      <c r="E339" s="166"/>
    </row>
    <row r="340" spans="3:5" s="1" customFormat="1" x14ac:dyDescent="0.35">
      <c r="C340" s="166"/>
      <c r="D340" s="166"/>
      <c r="E340" s="166"/>
    </row>
    <row r="341" spans="3:5" s="1" customFormat="1" x14ac:dyDescent="0.35">
      <c r="C341" s="166"/>
      <c r="D341" s="166"/>
      <c r="E341" s="166"/>
    </row>
    <row r="342" spans="3:5" s="1" customFormat="1" x14ac:dyDescent="0.35">
      <c r="C342" s="166"/>
      <c r="D342" s="166"/>
      <c r="E342" s="166"/>
    </row>
    <row r="343" spans="3:5" s="1" customFormat="1" x14ac:dyDescent="0.35">
      <c r="C343" s="166"/>
      <c r="D343" s="166"/>
      <c r="E343" s="166"/>
    </row>
    <row r="344" spans="3:5" s="1" customFormat="1" x14ac:dyDescent="0.35">
      <c r="C344" s="166"/>
      <c r="D344" s="166"/>
      <c r="E344" s="166"/>
    </row>
    <row r="345" spans="3:5" s="1" customFormat="1" x14ac:dyDescent="0.35">
      <c r="C345" s="166"/>
      <c r="D345" s="166"/>
      <c r="E345" s="166"/>
    </row>
    <row r="346" spans="3:5" s="1" customFormat="1" x14ac:dyDescent="0.35">
      <c r="C346" s="166"/>
      <c r="D346" s="166"/>
      <c r="E346" s="166"/>
    </row>
    <row r="347" spans="3:5" s="1" customFormat="1" x14ac:dyDescent="0.35">
      <c r="C347" s="166"/>
      <c r="D347" s="166"/>
      <c r="E347" s="166"/>
    </row>
    <row r="348" spans="3:5" s="1" customFormat="1" x14ac:dyDescent="0.35">
      <c r="C348" s="166"/>
      <c r="D348" s="166"/>
      <c r="E348" s="166"/>
    </row>
    <row r="349" spans="3:5" s="1" customFormat="1" x14ac:dyDescent="0.35">
      <c r="C349" s="166"/>
      <c r="D349" s="166"/>
      <c r="E349" s="166"/>
    </row>
    <row r="350" spans="3:5" s="1" customFormat="1" x14ac:dyDescent="0.35">
      <c r="C350" s="166"/>
      <c r="D350" s="166"/>
      <c r="E350" s="166"/>
    </row>
    <row r="351" spans="3:5" s="1" customFormat="1" x14ac:dyDescent="0.35">
      <c r="C351" s="166"/>
      <c r="D351" s="166"/>
      <c r="E351" s="166"/>
    </row>
    <row r="352" spans="3:5" s="1" customFormat="1" x14ac:dyDescent="0.35">
      <c r="C352" s="166"/>
      <c r="D352" s="166"/>
      <c r="E352" s="166"/>
    </row>
    <row r="353" spans="3:5" s="1" customFormat="1" x14ac:dyDescent="0.35">
      <c r="C353" s="166"/>
      <c r="D353" s="166"/>
      <c r="E353" s="166"/>
    </row>
    <row r="354" spans="3:5" s="1" customFormat="1" x14ac:dyDescent="0.35">
      <c r="C354" s="166"/>
      <c r="D354" s="166"/>
      <c r="E354" s="166"/>
    </row>
    <row r="355" spans="3:5" s="1" customFormat="1" x14ac:dyDescent="0.35">
      <c r="C355" s="166"/>
      <c r="D355" s="166"/>
      <c r="E355" s="166"/>
    </row>
    <row r="356" spans="3:5" s="1" customFormat="1" x14ac:dyDescent="0.35">
      <c r="C356" s="166"/>
      <c r="D356" s="166"/>
      <c r="E356" s="166"/>
    </row>
    <row r="357" spans="3:5" s="1" customFormat="1" x14ac:dyDescent="0.35">
      <c r="C357" s="166"/>
      <c r="D357" s="166"/>
      <c r="E357" s="166"/>
    </row>
    <row r="358" spans="3:5" s="1" customFormat="1" x14ac:dyDescent="0.35">
      <c r="C358" s="166"/>
      <c r="D358" s="166"/>
      <c r="E358" s="166"/>
    </row>
    <row r="359" spans="3:5" s="1" customFormat="1" x14ac:dyDescent="0.35">
      <c r="C359" s="166"/>
      <c r="D359" s="166"/>
      <c r="E359" s="166"/>
    </row>
    <row r="360" spans="3:5" s="1" customFormat="1" x14ac:dyDescent="0.35">
      <c r="C360" s="166"/>
      <c r="D360" s="166"/>
      <c r="E360" s="166"/>
    </row>
    <row r="361" spans="3:5" s="1" customFormat="1" x14ac:dyDescent="0.35">
      <c r="C361" s="166"/>
      <c r="D361" s="166"/>
      <c r="E361" s="166"/>
    </row>
    <row r="362" spans="3:5" s="1" customFormat="1" x14ac:dyDescent="0.35">
      <c r="C362" s="166"/>
      <c r="D362" s="166"/>
      <c r="E362" s="166"/>
    </row>
    <row r="363" spans="3:5" s="1" customFormat="1" x14ac:dyDescent="0.35">
      <c r="C363" s="166"/>
      <c r="D363" s="166"/>
      <c r="E363" s="166"/>
    </row>
    <row r="364" spans="3:5" s="1" customFormat="1" x14ac:dyDescent="0.35">
      <c r="C364" s="166"/>
      <c r="D364" s="166"/>
      <c r="E364" s="166"/>
    </row>
    <row r="365" spans="3:5" s="1" customFormat="1" x14ac:dyDescent="0.35">
      <c r="C365" s="166"/>
      <c r="D365" s="166"/>
      <c r="E365" s="166"/>
    </row>
    <row r="366" spans="3:5" s="1" customFormat="1" x14ac:dyDescent="0.35">
      <c r="C366" s="166"/>
      <c r="D366" s="166"/>
      <c r="E366" s="166"/>
    </row>
    <row r="367" spans="3:5" s="1" customFormat="1" x14ac:dyDescent="0.35">
      <c r="C367" s="166"/>
      <c r="D367" s="166"/>
      <c r="E367" s="166"/>
    </row>
    <row r="368" spans="3:5" s="1" customFormat="1" x14ac:dyDescent="0.35">
      <c r="C368" s="166"/>
      <c r="D368" s="166"/>
      <c r="E368" s="166"/>
    </row>
    <row r="369" spans="3:5" s="1" customFormat="1" x14ac:dyDescent="0.35">
      <c r="C369" s="166"/>
      <c r="D369" s="166"/>
      <c r="E369" s="166"/>
    </row>
    <row r="370" spans="3:5" s="1" customFormat="1" x14ac:dyDescent="0.35">
      <c r="C370" s="166"/>
      <c r="D370" s="166"/>
      <c r="E370" s="166"/>
    </row>
    <row r="371" spans="3:5" s="1" customFormat="1" x14ac:dyDescent="0.35">
      <c r="C371" s="166"/>
      <c r="D371" s="166"/>
      <c r="E371" s="166"/>
    </row>
    <row r="372" spans="3:5" s="1" customFormat="1" x14ac:dyDescent="0.35">
      <c r="C372" s="166"/>
      <c r="D372" s="166"/>
      <c r="E372" s="166"/>
    </row>
    <row r="373" spans="3:5" s="1" customFormat="1" x14ac:dyDescent="0.35">
      <c r="C373" s="166"/>
      <c r="D373" s="166"/>
      <c r="E373" s="166"/>
    </row>
    <row r="374" spans="3:5" s="1" customFormat="1" x14ac:dyDescent="0.35">
      <c r="C374" s="166"/>
      <c r="D374" s="166"/>
      <c r="E374" s="166"/>
    </row>
    <row r="375" spans="3:5" s="1" customFormat="1" x14ac:dyDescent="0.35">
      <c r="C375" s="166"/>
      <c r="D375" s="166"/>
      <c r="E375" s="166"/>
    </row>
    <row r="376" spans="3:5" s="1" customFormat="1" x14ac:dyDescent="0.35">
      <c r="C376" s="166"/>
      <c r="D376" s="166"/>
      <c r="E376" s="166"/>
    </row>
    <row r="377" spans="3:5" s="1" customFormat="1" x14ac:dyDescent="0.35">
      <c r="C377" s="166"/>
      <c r="D377" s="166"/>
      <c r="E377" s="166"/>
    </row>
    <row r="378" spans="3:5" s="1" customFormat="1" x14ac:dyDescent="0.35">
      <c r="C378" s="166"/>
      <c r="D378" s="166"/>
      <c r="E378" s="166"/>
    </row>
    <row r="379" spans="3:5" s="1" customFormat="1" x14ac:dyDescent="0.35">
      <c r="C379" s="166"/>
      <c r="D379" s="166"/>
      <c r="E379" s="166"/>
    </row>
    <row r="380" spans="3:5" s="1" customFormat="1" x14ac:dyDescent="0.35">
      <c r="C380" s="166"/>
      <c r="D380" s="166"/>
      <c r="E380" s="166"/>
    </row>
    <row r="381" spans="3:5" s="1" customFormat="1" x14ac:dyDescent="0.35">
      <c r="C381" s="166"/>
      <c r="D381" s="166"/>
      <c r="E381" s="166"/>
    </row>
    <row r="382" spans="3:5" s="1" customFormat="1" x14ac:dyDescent="0.35">
      <c r="C382" s="166"/>
      <c r="D382" s="166"/>
      <c r="E382" s="166"/>
    </row>
    <row r="383" spans="3:5" s="1" customFormat="1" x14ac:dyDescent="0.35">
      <c r="C383" s="166"/>
      <c r="D383" s="166"/>
      <c r="E383" s="166"/>
    </row>
    <row r="384" spans="3:5" s="1" customFormat="1" x14ac:dyDescent="0.35">
      <c r="C384" s="166"/>
      <c r="D384" s="166"/>
      <c r="E384" s="166"/>
    </row>
    <row r="385" spans="3:5" s="1" customFormat="1" x14ac:dyDescent="0.35">
      <c r="C385" s="166"/>
      <c r="D385" s="166"/>
      <c r="E385" s="166"/>
    </row>
    <row r="386" spans="3:5" s="1" customFormat="1" x14ac:dyDescent="0.35">
      <c r="C386" s="166"/>
      <c r="D386" s="166"/>
      <c r="E386" s="166"/>
    </row>
    <row r="387" spans="3:5" s="1" customFormat="1" x14ac:dyDescent="0.35">
      <c r="C387" s="166"/>
      <c r="D387" s="166"/>
      <c r="E387" s="166"/>
    </row>
    <row r="388" spans="3:5" s="1" customFormat="1" x14ac:dyDescent="0.35">
      <c r="C388" s="166"/>
      <c r="D388" s="166"/>
      <c r="E388" s="166"/>
    </row>
    <row r="389" spans="3:5" s="1" customFormat="1" x14ac:dyDescent="0.35">
      <c r="C389" s="166"/>
      <c r="D389" s="166"/>
      <c r="E389" s="166"/>
    </row>
    <row r="390" spans="3:5" s="1" customFormat="1" x14ac:dyDescent="0.35">
      <c r="C390" s="166"/>
      <c r="D390" s="166"/>
      <c r="E390" s="166"/>
    </row>
    <row r="391" spans="3:5" s="1" customFormat="1" x14ac:dyDescent="0.35">
      <c r="C391" s="166"/>
      <c r="D391" s="166"/>
      <c r="E391" s="166"/>
    </row>
    <row r="392" spans="3:5" s="1" customFormat="1" x14ac:dyDescent="0.35">
      <c r="C392" s="166"/>
      <c r="D392" s="166"/>
      <c r="E392" s="166"/>
    </row>
    <row r="393" spans="3:5" s="1" customFormat="1" x14ac:dyDescent="0.35">
      <c r="C393" s="166"/>
      <c r="D393" s="166"/>
      <c r="E393" s="166"/>
    </row>
    <row r="394" spans="3:5" s="1" customFormat="1" x14ac:dyDescent="0.35">
      <c r="C394" s="166"/>
      <c r="D394" s="166"/>
      <c r="E394" s="166"/>
    </row>
    <row r="395" spans="3:5" s="1" customFormat="1" x14ac:dyDescent="0.35">
      <c r="C395" s="166"/>
      <c r="D395" s="166"/>
      <c r="E395" s="166"/>
    </row>
    <row r="396" spans="3:5" s="1" customFormat="1" x14ac:dyDescent="0.35">
      <c r="C396" s="166"/>
      <c r="D396" s="166"/>
      <c r="E396" s="166"/>
    </row>
    <row r="397" spans="3:5" s="1" customFormat="1" x14ac:dyDescent="0.35">
      <c r="C397" s="166"/>
      <c r="D397" s="166"/>
      <c r="E397" s="166"/>
    </row>
    <row r="398" spans="3:5" s="1" customFormat="1" x14ac:dyDescent="0.35">
      <c r="C398" s="166"/>
      <c r="D398" s="166"/>
      <c r="E398" s="166"/>
    </row>
    <row r="399" spans="3:5" s="1" customFormat="1" x14ac:dyDescent="0.35">
      <c r="C399" s="166"/>
      <c r="D399" s="166"/>
      <c r="E399" s="166"/>
    </row>
    <row r="400" spans="3:5" s="1" customFormat="1" x14ac:dyDescent="0.35">
      <c r="C400" s="166"/>
      <c r="D400" s="166"/>
      <c r="E400" s="166"/>
    </row>
    <row r="401" spans="3:5" s="1" customFormat="1" x14ac:dyDescent="0.35">
      <c r="C401" s="166"/>
      <c r="D401" s="166"/>
      <c r="E401" s="166"/>
    </row>
    <row r="402" spans="3:5" s="1" customFormat="1" x14ac:dyDescent="0.35">
      <c r="C402" s="166"/>
      <c r="D402" s="166"/>
      <c r="E402" s="166"/>
    </row>
    <row r="403" spans="3:5" s="1" customFormat="1" x14ac:dyDescent="0.35">
      <c r="C403" s="166"/>
      <c r="D403" s="166"/>
      <c r="E403" s="166"/>
    </row>
    <row r="404" spans="3:5" s="1" customFormat="1" x14ac:dyDescent="0.35">
      <c r="C404" s="166"/>
      <c r="D404" s="166"/>
      <c r="E404" s="166"/>
    </row>
    <row r="405" spans="3:5" s="1" customFormat="1" x14ac:dyDescent="0.35">
      <c r="C405" s="166"/>
      <c r="D405" s="166"/>
      <c r="E405" s="166"/>
    </row>
    <row r="406" spans="3:5" s="1" customFormat="1" x14ac:dyDescent="0.35">
      <c r="C406" s="166"/>
      <c r="D406" s="166"/>
      <c r="E406" s="166"/>
    </row>
    <row r="407" spans="3:5" s="1" customFormat="1" x14ac:dyDescent="0.35">
      <c r="C407" s="166"/>
      <c r="D407" s="166"/>
      <c r="E407" s="166"/>
    </row>
    <row r="408" spans="3:5" s="1" customFormat="1" x14ac:dyDescent="0.35">
      <c r="C408" s="166"/>
      <c r="D408" s="166"/>
      <c r="E408" s="166"/>
    </row>
    <row r="409" spans="3:5" s="1" customFormat="1" x14ac:dyDescent="0.35">
      <c r="C409" s="166"/>
      <c r="D409" s="166"/>
      <c r="E409" s="166"/>
    </row>
    <row r="410" spans="3:5" s="1" customFormat="1" x14ac:dyDescent="0.35">
      <c r="C410" s="166"/>
      <c r="D410" s="166"/>
      <c r="E410" s="166"/>
    </row>
    <row r="411" spans="3:5" s="1" customFormat="1" x14ac:dyDescent="0.35">
      <c r="C411" s="166"/>
      <c r="D411" s="166"/>
      <c r="E411" s="166"/>
    </row>
    <row r="412" spans="3:5" s="1" customFormat="1" x14ac:dyDescent="0.35">
      <c r="C412" s="166"/>
      <c r="D412" s="166"/>
      <c r="E412" s="166"/>
    </row>
    <row r="413" spans="3:5" s="1" customFormat="1" x14ac:dyDescent="0.35">
      <c r="C413" s="166"/>
      <c r="D413" s="166"/>
      <c r="E413" s="166"/>
    </row>
    <row r="414" spans="3:5" s="1" customFormat="1" x14ac:dyDescent="0.35">
      <c r="C414" s="166"/>
      <c r="D414" s="166"/>
      <c r="E414" s="166"/>
    </row>
    <row r="415" spans="3:5" s="1" customFormat="1" x14ac:dyDescent="0.35">
      <c r="C415" s="166"/>
      <c r="D415" s="166"/>
      <c r="E415" s="166"/>
    </row>
    <row r="416" spans="3:5" s="1" customFormat="1" x14ac:dyDescent="0.35">
      <c r="C416" s="166"/>
      <c r="D416" s="166"/>
      <c r="E416" s="166"/>
    </row>
    <row r="417" spans="3:5" s="1" customFormat="1" x14ac:dyDescent="0.35">
      <c r="C417" s="166"/>
      <c r="D417" s="166"/>
      <c r="E417" s="166"/>
    </row>
    <row r="418" spans="3:5" s="1" customFormat="1" x14ac:dyDescent="0.35">
      <c r="C418" s="166"/>
      <c r="D418" s="166"/>
      <c r="E418" s="166"/>
    </row>
    <row r="419" spans="3:5" s="1" customFormat="1" x14ac:dyDescent="0.35">
      <c r="C419" s="166"/>
      <c r="D419" s="166"/>
      <c r="E419" s="166"/>
    </row>
    <row r="420" spans="3:5" s="1" customFormat="1" x14ac:dyDescent="0.35">
      <c r="C420" s="166"/>
      <c r="D420" s="166"/>
      <c r="E420" s="166"/>
    </row>
    <row r="421" spans="3:5" s="1" customFormat="1" x14ac:dyDescent="0.35">
      <c r="C421" s="166"/>
      <c r="D421" s="166"/>
      <c r="E421" s="166"/>
    </row>
    <row r="422" spans="3:5" s="1" customFormat="1" x14ac:dyDescent="0.35">
      <c r="C422" s="166"/>
      <c r="D422" s="166"/>
      <c r="E422" s="166"/>
    </row>
    <row r="423" spans="3:5" s="1" customFormat="1" x14ac:dyDescent="0.35">
      <c r="C423" s="166"/>
      <c r="D423" s="166"/>
      <c r="E423" s="166"/>
    </row>
    <row r="424" spans="3:5" s="1" customFormat="1" x14ac:dyDescent="0.35">
      <c r="C424" s="166"/>
      <c r="D424" s="166"/>
      <c r="E424" s="166"/>
    </row>
    <row r="425" spans="3:5" s="1" customFormat="1" x14ac:dyDescent="0.35">
      <c r="C425" s="166"/>
      <c r="D425" s="166"/>
      <c r="E425" s="166"/>
    </row>
    <row r="426" spans="3:5" s="1" customFormat="1" x14ac:dyDescent="0.35">
      <c r="C426" s="166"/>
      <c r="D426" s="166"/>
      <c r="E426" s="166"/>
    </row>
    <row r="427" spans="3:5" s="1" customFormat="1" x14ac:dyDescent="0.35">
      <c r="C427" s="166"/>
      <c r="D427" s="166"/>
      <c r="E427" s="166"/>
    </row>
    <row r="428" spans="3:5" s="1" customFormat="1" x14ac:dyDescent="0.35">
      <c r="C428" s="166"/>
      <c r="D428" s="166"/>
      <c r="E428" s="166"/>
    </row>
    <row r="429" spans="3:5" s="1" customFormat="1" x14ac:dyDescent="0.35">
      <c r="C429" s="166"/>
      <c r="D429" s="166"/>
      <c r="E429" s="166"/>
    </row>
    <row r="430" spans="3:5" s="1" customFormat="1" x14ac:dyDescent="0.35">
      <c r="C430" s="166"/>
      <c r="D430" s="166"/>
      <c r="E430" s="166"/>
    </row>
    <row r="431" spans="3:5" s="1" customFormat="1" x14ac:dyDescent="0.35">
      <c r="C431" s="166"/>
      <c r="D431" s="166"/>
      <c r="E431" s="166"/>
    </row>
    <row r="432" spans="3:5" s="1" customFormat="1" x14ac:dyDescent="0.35">
      <c r="C432" s="166"/>
      <c r="D432" s="166"/>
      <c r="E432" s="166"/>
    </row>
    <row r="433" spans="3:5" s="1" customFormat="1" x14ac:dyDescent="0.35">
      <c r="C433" s="166"/>
      <c r="D433" s="166"/>
      <c r="E433" s="166"/>
    </row>
    <row r="434" spans="3:5" s="1" customFormat="1" x14ac:dyDescent="0.35">
      <c r="C434" s="166"/>
      <c r="D434" s="166"/>
      <c r="E434" s="166"/>
    </row>
    <row r="435" spans="3:5" s="1" customFormat="1" x14ac:dyDescent="0.35">
      <c r="C435" s="166"/>
      <c r="D435" s="166"/>
      <c r="E435" s="166"/>
    </row>
    <row r="436" spans="3:5" s="1" customFormat="1" x14ac:dyDescent="0.35">
      <c r="C436" s="166"/>
      <c r="D436" s="166"/>
      <c r="E436" s="166"/>
    </row>
    <row r="437" spans="3:5" s="1" customFormat="1" x14ac:dyDescent="0.35">
      <c r="C437" s="166"/>
      <c r="D437" s="166"/>
      <c r="E437" s="166"/>
    </row>
    <row r="438" spans="3:5" s="1" customFormat="1" x14ac:dyDescent="0.35">
      <c r="C438" s="166"/>
      <c r="D438" s="166"/>
      <c r="E438" s="166"/>
    </row>
    <row r="439" spans="3:5" s="1" customFormat="1" x14ac:dyDescent="0.35">
      <c r="C439" s="166"/>
      <c r="D439" s="166"/>
      <c r="E439" s="166"/>
    </row>
    <row r="440" spans="3:5" s="1" customFormat="1" x14ac:dyDescent="0.35">
      <c r="C440" s="166"/>
      <c r="D440" s="166"/>
      <c r="E440" s="166"/>
    </row>
    <row r="441" spans="3:5" s="1" customFormat="1" x14ac:dyDescent="0.35">
      <c r="C441" s="166"/>
      <c r="D441" s="166"/>
      <c r="E441" s="166"/>
    </row>
    <row r="442" spans="3:5" s="1" customFormat="1" x14ac:dyDescent="0.35">
      <c r="C442" s="166"/>
      <c r="D442" s="166"/>
      <c r="E442" s="166"/>
    </row>
    <row r="443" spans="3:5" s="1" customFormat="1" x14ac:dyDescent="0.35">
      <c r="C443" s="166"/>
      <c r="D443" s="166"/>
      <c r="E443" s="166"/>
    </row>
    <row r="444" spans="3:5" s="1" customFormat="1" x14ac:dyDescent="0.35">
      <c r="C444" s="166"/>
      <c r="D444" s="166"/>
      <c r="E444" s="166"/>
    </row>
    <row r="445" spans="3:5" s="1" customFormat="1" x14ac:dyDescent="0.35">
      <c r="C445" s="166"/>
      <c r="D445" s="166"/>
      <c r="E445" s="166"/>
    </row>
    <row r="446" spans="3:5" s="1" customFormat="1" x14ac:dyDescent="0.35">
      <c r="C446" s="166"/>
      <c r="D446" s="166"/>
      <c r="E446" s="166"/>
    </row>
    <row r="447" spans="3:5" s="1" customFormat="1" x14ac:dyDescent="0.35">
      <c r="C447" s="166"/>
      <c r="D447" s="166"/>
      <c r="E447" s="166"/>
    </row>
    <row r="448" spans="3:5" s="1" customFormat="1" x14ac:dyDescent="0.35">
      <c r="C448" s="166"/>
      <c r="D448" s="166"/>
      <c r="E448" s="166"/>
    </row>
    <row r="449" spans="3:5" s="1" customFormat="1" x14ac:dyDescent="0.35">
      <c r="C449" s="166"/>
      <c r="D449" s="166"/>
      <c r="E449" s="166"/>
    </row>
    <row r="450" spans="3:5" s="1" customFormat="1" x14ac:dyDescent="0.35">
      <c r="C450" s="166"/>
      <c r="D450" s="166"/>
      <c r="E450" s="166"/>
    </row>
    <row r="451" spans="3:5" s="1" customFormat="1" x14ac:dyDescent="0.35">
      <c r="C451" s="166"/>
      <c r="D451" s="166"/>
      <c r="E451" s="166"/>
    </row>
    <row r="452" spans="3:5" s="1" customFormat="1" x14ac:dyDescent="0.35">
      <c r="C452" s="166"/>
      <c r="D452" s="166"/>
      <c r="E452" s="166"/>
    </row>
    <row r="453" spans="3:5" s="1" customFormat="1" x14ac:dyDescent="0.35">
      <c r="C453" s="166"/>
      <c r="D453" s="166"/>
      <c r="E453" s="166"/>
    </row>
    <row r="454" spans="3:5" s="1" customFormat="1" x14ac:dyDescent="0.35">
      <c r="C454" s="166"/>
      <c r="D454" s="166"/>
      <c r="E454" s="166"/>
    </row>
    <row r="455" spans="3:5" s="1" customFormat="1" x14ac:dyDescent="0.35">
      <c r="C455" s="166"/>
      <c r="D455" s="166"/>
      <c r="E455" s="166"/>
    </row>
    <row r="456" spans="3:5" s="1" customFormat="1" x14ac:dyDescent="0.35">
      <c r="C456" s="166"/>
      <c r="D456" s="166"/>
      <c r="E456" s="166"/>
    </row>
    <row r="457" spans="3:5" s="1" customFormat="1" x14ac:dyDescent="0.35">
      <c r="C457" s="166"/>
      <c r="D457" s="166"/>
      <c r="E457" s="166"/>
    </row>
    <row r="458" spans="3:5" s="1" customFormat="1" x14ac:dyDescent="0.35">
      <c r="C458" s="166"/>
      <c r="D458" s="166"/>
      <c r="E458" s="166"/>
    </row>
    <row r="459" spans="3:5" s="1" customFormat="1" x14ac:dyDescent="0.35">
      <c r="C459" s="166"/>
      <c r="D459" s="166"/>
      <c r="E459" s="166"/>
    </row>
    <row r="460" spans="3:5" s="1" customFormat="1" x14ac:dyDescent="0.35">
      <c r="C460" s="166"/>
      <c r="D460" s="166"/>
      <c r="E460" s="166"/>
    </row>
    <row r="461" spans="3:5" s="1" customFormat="1" x14ac:dyDescent="0.35">
      <c r="C461" s="166"/>
      <c r="D461" s="166"/>
      <c r="E461" s="166"/>
    </row>
    <row r="462" spans="3:5" s="1" customFormat="1" x14ac:dyDescent="0.35">
      <c r="C462" s="166"/>
      <c r="D462" s="166"/>
      <c r="E462" s="166"/>
    </row>
    <row r="463" spans="3:5" s="1" customFormat="1" x14ac:dyDescent="0.35">
      <c r="C463" s="166"/>
      <c r="D463" s="166"/>
      <c r="E463" s="166"/>
    </row>
    <row r="464" spans="3:5" s="1" customFormat="1" x14ac:dyDescent="0.35">
      <c r="C464" s="166"/>
      <c r="D464" s="166"/>
      <c r="E464" s="166"/>
    </row>
    <row r="465" spans="3:5" s="1" customFormat="1" x14ac:dyDescent="0.35">
      <c r="C465" s="166"/>
      <c r="D465" s="166"/>
      <c r="E465" s="166"/>
    </row>
    <row r="466" spans="3:5" s="1" customFormat="1" x14ac:dyDescent="0.35">
      <c r="C466" s="166"/>
      <c r="D466" s="166"/>
      <c r="E466" s="166"/>
    </row>
    <row r="467" spans="3:5" s="1" customFormat="1" x14ac:dyDescent="0.35">
      <c r="C467" s="166"/>
      <c r="D467" s="166"/>
      <c r="E467" s="166"/>
    </row>
    <row r="468" spans="3:5" s="1" customFormat="1" x14ac:dyDescent="0.35">
      <c r="C468" s="166"/>
      <c r="D468" s="166"/>
      <c r="E468" s="166"/>
    </row>
    <row r="469" spans="3:5" s="1" customFormat="1" x14ac:dyDescent="0.35">
      <c r="C469" s="166"/>
      <c r="D469" s="166"/>
      <c r="E469" s="166"/>
    </row>
    <row r="470" spans="3:5" s="1" customFormat="1" x14ac:dyDescent="0.35">
      <c r="C470" s="166"/>
      <c r="D470" s="166"/>
      <c r="E470" s="166"/>
    </row>
    <row r="471" spans="3:5" s="1" customFormat="1" x14ac:dyDescent="0.35">
      <c r="C471" s="166"/>
      <c r="D471" s="166"/>
      <c r="E471" s="166"/>
    </row>
    <row r="472" spans="3:5" s="1" customFormat="1" x14ac:dyDescent="0.35">
      <c r="C472" s="166"/>
      <c r="D472" s="166"/>
      <c r="E472" s="166"/>
    </row>
    <row r="473" spans="3:5" s="1" customFormat="1" x14ac:dyDescent="0.35">
      <c r="C473" s="166"/>
      <c r="D473" s="166"/>
      <c r="E473" s="166"/>
    </row>
    <row r="474" spans="3:5" s="1" customFormat="1" x14ac:dyDescent="0.35">
      <c r="C474" s="166"/>
      <c r="D474" s="166"/>
      <c r="E474" s="166"/>
    </row>
    <row r="475" spans="3:5" s="1" customFormat="1" x14ac:dyDescent="0.35">
      <c r="C475" s="166"/>
      <c r="D475" s="166"/>
      <c r="E475" s="166"/>
    </row>
    <row r="476" spans="3:5" s="1" customFormat="1" x14ac:dyDescent="0.35">
      <c r="C476" s="166"/>
      <c r="D476" s="166"/>
      <c r="E476" s="166"/>
    </row>
    <row r="477" spans="3:5" s="1" customFormat="1" x14ac:dyDescent="0.35">
      <c r="C477" s="166"/>
      <c r="D477" s="166"/>
      <c r="E477" s="166"/>
    </row>
    <row r="478" spans="3:5" s="1" customFormat="1" x14ac:dyDescent="0.35">
      <c r="C478" s="166"/>
      <c r="D478" s="166"/>
      <c r="E478" s="166"/>
    </row>
    <row r="479" spans="3:5" s="1" customFormat="1" x14ac:dyDescent="0.35">
      <c r="C479" s="166"/>
      <c r="D479" s="166"/>
      <c r="E479" s="166"/>
    </row>
    <row r="480" spans="3:5" s="1" customFormat="1" x14ac:dyDescent="0.35">
      <c r="C480" s="166"/>
      <c r="D480" s="166"/>
      <c r="E480" s="166"/>
    </row>
    <row r="481" spans="3:5" s="1" customFormat="1" x14ac:dyDescent="0.35">
      <c r="C481" s="166"/>
      <c r="D481" s="166"/>
      <c r="E481" s="166"/>
    </row>
    <row r="482" spans="3:5" s="1" customFormat="1" x14ac:dyDescent="0.35">
      <c r="C482" s="166"/>
      <c r="D482" s="166"/>
      <c r="E482" s="166"/>
    </row>
    <row r="483" spans="3:5" s="1" customFormat="1" x14ac:dyDescent="0.35">
      <c r="C483" s="166"/>
      <c r="D483" s="166"/>
      <c r="E483" s="166"/>
    </row>
    <row r="484" spans="3:5" s="1" customFormat="1" x14ac:dyDescent="0.35">
      <c r="C484" s="166"/>
      <c r="D484" s="166"/>
      <c r="E484" s="166"/>
    </row>
  </sheetData>
  <sheetProtection autoFilter="0"/>
  <dataValidations xWindow="102" yWindow="472" count="7">
    <dataValidation type="list" allowBlank="1" showInputMessage="1" showErrorMessage="1" sqref="D69 D90 D27 D48 D111:D218">
      <formula1>$C$232:$C$233</formula1>
    </dataValidation>
    <dataValidation type="list" allowBlank="1" showInputMessage="1" showErrorMessage="1" sqref="C69 C90 C27 C48 C111:C215">
      <formula1>$C$220:$C$228</formula1>
    </dataValidation>
    <dataValidation showInputMessage="1" showErrorMessage="1" sqref="C5:D5"/>
    <dataValidation operator="greaterThanOrEqual" allowBlank="1" showInputMessage="1" showErrorMessage="1" sqref="I5"/>
    <dataValidation type="list" allowBlank="1" showInputMessage="1" showErrorMessage="1" sqref="C70:C89 C7:C26 C28:C47 C49:C68 C91:C110">
      <formula1>$C$220:$C$228</formula1>
    </dataValidation>
    <dataValidation type="list" allowBlank="1" showInputMessage="1" showErrorMessage="1" sqref="D70:D89 D7:D26 D28:D47 D49:D68 D91:D110">
      <formula1>$C$232:$C$233</formula1>
    </dataValidation>
    <dataValidation type="list" allowBlank="1" showInputMessage="1" showErrorMessage="1" sqref="B5 B7:B216">
      <formula1>$A$219:$A$222</formula1>
    </dataValidation>
  </dataValidations>
  <pageMargins left="0.51181102362204722" right="0.51181102362204722" top="0.35433070866141736" bottom="0.35433070866141736" header="0.31496062992125984" footer="0.31496062992125984"/>
  <pageSetup paperSize="9" scale="43" orientation="landscape" r:id="rId1"/>
  <drawing r:id="rId2"/>
  <legacyDrawing r:id="rId3"/>
  <tableParts count="2"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H234"/>
  <sheetViews>
    <sheetView showGridLines="0" topLeftCell="C1" zoomScale="70" zoomScaleNormal="70" workbookViewId="0">
      <selection activeCell="D74" sqref="D74"/>
    </sheetView>
  </sheetViews>
  <sheetFormatPr defaultColWidth="9.1796875" defaultRowHeight="14" x14ac:dyDescent="0.35"/>
  <cols>
    <col min="1" max="1" width="46" style="6" hidden="1" customWidth="1"/>
    <col min="2" max="2" width="4.453125" style="6" hidden="1" customWidth="1"/>
    <col min="3" max="3" width="40.7265625" style="201" customWidth="1"/>
    <col min="4" max="4" width="25.26953125" style="6" customWidth="1"/>
    <col min="5" max="5" width="63.7265625" style="6" customWidth="1"/>
    <col min="6" max="8" width="23" style="6" customWidth="1"/>
    <col min="9" max="9" width="23" style="213" customWidth="1"/>
    <col min="10" max="10" width="28.453125" style="213" customWidth="1"/>
    <col min="11" max="11" width="40.54296875" style="213" customWidth="1"/>
    <col min="12" max="12" width="38.7265625" style="213" customWidth="1"/>
    <col min="13" max="13" width="58.81640625" style="213" customWidth="1"/>
    <col min="14" max="14" width="21.54296875" style="226" customWidth="1"/>
    <col min="15" max="15" width="27.453125" style="213" customWidth="1"/>
    <col min="16" max="16" width="25.26953125" style="213" customWidth="1"/>
    <col min="17" max="16384" width="9.1796875" style="213"/>
  </cols>
  <sheetData>
    <row r="1" spans="1:34" s="6" customFormat="1" ht="14.5" x14ac:dyDescent="0.35">
      <c r="C1" s="199"/>
      <c r="N1" s="200"/>
    </row>
    <row r="2" spans="1:34" s="6" customFormat="1" ht="23" x14ac:dyDescent="0.35">
      <c r="D2" s="2" t="s">
        <v>84</v>
      </c>
      <c r="E2" s="3"/>
      <c r="F2" s="3"/>
      <c r="G2" s="3"/>
      <c r="H2" s="3"/>
      <c r="I2" s="3"/>
      <c r="J2" s="3"/>
      <c r="K2" s="4"/>
      <c r="L2" s="3"/>
      <c r="M2" s="3"/>
      <c r="N2" s="3"/>
      <c r="O2" s="5"/>
    </row>
    <row r="3" spans="1:34" s="6" customFormat="1" ht="14.5" x14ac:dyDescent="0.35">
      <c r="C3" s="201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</row>
    <row r="4" spans="1:34" s="6" customFormat="1" ht="15.5" x14ac:dyDescent="0.35">
      <c r="C4" s="202"/>
      <c r="D4" s="10" t="s">
        <v>9</v>
      </c>
      <c r="E4" s="11"/>
      <c r="F4" s="12"/>
      <c r="G4" s="12"/>
      <c r="H4" s="12"/>
      <c r="I4" s="12"/>
      <c r="J4" s="12"/>
      <c r="K4" s="12"/>
      <c r="L4" s="12"/>
      <c r="M4" s="12"/>
      <c r="N4" s="12"/>
      <c r="O4" s="13"/>
      <c r="P4" s="9"/>
      <c r="Q4" s="9"/>
      <c r="R4" s="9"/>
      <c r="S4" s="9"/>
    </row>
    <row r="5" spans="1:34" s="203" customFormat="1" ht="47" thickBot="1" x14ac:dyDescent="0.4">
      <c r="C5" s="98" t="s">
        <v>36</v>
      </c>
      <c r="D5" s="14" t="s">
        <v>33</v>
      </c>
      <c r="E5" s="15" t="s">
        <v>44</v>
      </c>
      <c r="F5" s="15" t="s">
        <v>45</v>
      </c>
      <c r="G5" s="15" t="s">
        <v>17</v>
      </c>
      <c r="H5" s="15" t="s">
        <v>18</v>
      </c>
      <c r="I5" s="16" t="s">
        <v>71</v>
      </c>
      <c r="J5" s="17" t="s">
        <v>72</v>
      </c>
      <c r="K5" s="15" t="s">
        <v>73</v>
      </c>
      <c r="L5" s="15" t="s">
        <v>74</v>
      </c>
      <c r="M5" s="90" t="s">
        <v>80</v>
      </c>
      <c r="N5" s="248" t="s">
        <v>75</v>
      </c>
      <c r="O5" s="250" t="s">
        <v>14</v>
      </c>
      <c r="P5" s="204"/>
      <c r="Q5" s="13"/>
      <c r="R5" s="13"/>
      <c r="S5" s="13"/>
    </row>
    <row r="6" spans="1:34" s="19" customFormat="1" ht="40" thickTop="1" thickBot="1" x14ac:dyDescent="0.4">
      <c r="C6" s="178" t="s">
        <v>67</v>
      </c>
      <c r="D6" s="178" t="s">
        <v>67</v>
      </c>
      <c r="E6" s="178" t="s">
        <v>67</v>
      </c>
      <c r="F6" s="178" t="s">
        <v>49</v>
      </c>
      <c r="G6" s="178" t="s">
        <v>49</v>
      </c>
      <c r="H6" s="178" t="s">
        <v>49</v>
      </c>
      <c r="I6" s="178" t="s">
        <v>49</v>
      </c>
      <c r="J6" s="178" t="s">
        <v>48</v>
      </c>
      <c r="K6" s="178" t="s">
        <v>66</v>
      </c>
      <c r="L6" s="178" t="s">
        <v>48</v>
      </c>
      <c r="M6" s="178" t="s">
        <v>79</v>
      </c>
      <c r="N6" s="249"/>
      <c r="O6" s="251"/>
    </row>
    <row r="7" spans="1:34" s="9" customFormat="1" ht="16" thickTop="1" x14ac:dyDescent="0.35">
      <c r="C7" s="99"/>
      <c r="D7" s="20"/>
      <c r="E7" s="21" t="s">
        <v>32</v>
      </c>
      <c r="F7" s="22"/>
      <c r="G7" s="23"/>
      <c r="H7" s="24"/>
      <c r="I7" s="25">
        <f>I8+I29+I50</f>
        <v>0</v>
      </c>
      <c r="J7" s="25">
        <f>J8+J29+J50</f>
        <v>0</v>
      </c>
      <c r="K7" s="25">
        <f t="shared" ref="K7:L7" si="0">K8+K29+K50</f>
        <v>0</v>
      </c>
      <c r="L7" s="25">
        <f t="shared" si="0"/>
        <v>0</v>
      </c>
      <c r="M7" s="91"/>
      <c r="N7" s="118">
        <f>SUM(J7:L7)</f>
        <v>0</v>
      </c>
      <c r="O7" s="119">
        <f>'Бюджет проекта'!$I7-'Бюджет проекта'!$N7</f>
        <v>0</v>
      </c>
    </row>
    <row r="8" spans="1:34" s="9" customFormat="1" ht="29" x14ac:dyDescent="0.35">
      <c r="C8" s="100"/>
      <c r="D8" s="27"/>
      <c r="E8" s="28" t="s">
        <v>37</v>
      </c>
      <c r="F8" s="29"/>
      <c r="G8" s="30"/>
      <c r="H8" s="31"/>
      <c r="I8" s="32">
        <f>SUBTOTAL(9,I9:I28)</f>
        <v>0</v>
      </c>
      <c r="J8" s="32">
        <f>SUBTOTAL(9,J9:J28)</f>
        <v>0</v>
      </c>
      <c r="K8" s="32">
        <f>SUBTOTAL(9,K9:K28)</f>
        <v>0</v>
      </c>
      <c r="L8" s="32">
        <f>SUBTOTAL(9,L9:L28)</f>
        <v>0</v>
      </c>
      <c r="M8" s="92"/>
      <c r="N8" s="120">
        <f>SUM(J8:L8)</f>
        <v>0</v>
      </c>
      <c r="O8" s="121">
        <f>'Бюджет проекта'!$I8-'Бюджет проекта'!$N8</f>
        <v>0</v>
      </c>
    </row>
    <row r="9" spans="1:34" s="206" customFormat="1" ht="15.5" x14ac:dyDescent="0.35">
      <c r="A9" s="203" t="str">
        <f>CONCATENATE(B9,") ",'Виды деятельности'!$C$220)</f>
        <v>1) 1.1. ФОТ штатных сотрудников</v>
      </c>
      <c r="B9" s="203">
        <v>1</v>
      </c>
      <c r="C9" s="134" t="str">
        <f>IFERROR(VLOOKUP($A9,'Виды деятельности'!$A$4:$J$216,2,0),"-")</f>
        <v xml:space="preserve">1. Реализация практики </v>
      </c>
      <c r="D9" s="205" t="str">
        <f>IFERROR(VLOOKUP($A9,'Виды деятельности'!$A$4:$J$216,4,0),"-")</f>
        <v>Программные</v>
      </c>
      <c r="E9" s="205">
        <f>IFERROR(VLOOKUP($A9,'Виды деятельности'!$A$4:$J$216,5,0),"")</f>
        <v>0</v>
      </c>
      <c r="F9" s="205">
        <f>IFERROR(VLOOKUP($A9,'Виды деятельности'!$A$4:$J$216,6,0),"-")</f>
        <v>0</v>
      </c>
      <c r="G9" s="205">
        <f>IFERROR(VLOOKUP($A9,'Виды деятельности'!$A$4:$J$216,7,0),"-")</f>
        <v>0</v>
      </c>
      <c r="H9" s="205">
        <f>IFERROR(VLOOKUP($A9,'Виды деятельности'!$A$4:$J$216,8,0),"-")</f>
        <v>0</v>
      </c>
      <c r="I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" s="138"/>
      <c r="K9" s="138"/>
      <c r="L9" s="138"/>
      <c r="M9" s="139"/>
      <c r="N9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" s="123">
        <f>'Бюджет проекта'!$I9-SUM(Таблица1[[#This Row],[В т.ч. запрашиваемые средства, тыс. руб.]:[В том числе софинансирование (средства партнеров), тыс. руб.]])</f>
        <v>0</v>
      </c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</row>
    <row r="10" spans="1:34" s="206" customFormat="1" ht="15.5" x14ac:dyDescent="0.35">
      <c r="A10" s="203" t="str">
        <f>CONCATENATE(B10,") ",'Виды деятельности'!$C$220)</f>
        <v>2) 1.1. ФОТ штатных сотрудников</v>
      </c>
      <c r="B10" s="203">
        <v>2</v>
      </c>
      <c r="C10" s="134" t="str">
        <f>IFERROR(VLOOKUP($A10,'Виды деятельности'!$A$4:$J$216,2,0),"-")</f>
        <v xml:space="preserve">1. Реализация практики </v>
      </c>
      <c r="D10" s="205" t="str">
        <f>IFERROR(VLOOKUP($A10,'Виды деятельности'!$A$4:$J$216,4,0),"-")</f>
        <v>Программные</v>
      </c>
      <c r="E10" s="205">
        <f>IFERROR(VLOOKUP($A10,'Виды деятельности'!$A$4:$J$216,5,0),"")</f>
        <v>0</v>
      </c>
      <c r="F10" s="205">
        <f>IFERROR(VLOOKUP($A10,'Виды деятельности'!$A$4:$J$216,6,0),"-")</f>
        <v>0</v>
      </c>
      <c r="G10" s="205">
        <f>IFERROR(VLOOKUP($A10,'Виды деятельности'!$A$4:$J$216,7,0),"-")</f>
        <v>0</v>
      </c>
      <c r="H10" s="205">
        <f>IFERROR(VLOOKUP($A10,'Виды деятельности'!$A$4:$J$216,8,0),"-")</f>
        <v>0</v>
      </c>
      <c r="I1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" s="138"/>
      <c r="K10" s="138"/>
      <c r="L10" s="138"/>
      <c r="M10" s="139"/>
      <c r="N10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" s="123">
        <f>'Бюджет проекта'!$I10-SUM(Таблица1[[#This Row],[В т.ч. запрашиваемые средства, тыс. руб.]:[В том числе софинансирование (средства партнеров), тыс. руб.]])</f>
        <v>0</v>
      </c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</row>
    <row r="11" spans="1:34" s="206" customFormat="1" ht="15.5" x14ac:dyDescent="0.35">
      <c r="A11" s="203" t="str">
        <f>CONCATENATE(B11,") ",'Виды деятельности'!$C$220)</f>
        <v>3) 1.1. ФОТ штатных сотрудников</v>
      </c>
      <c r="B11" s="203">
        <v>3</v>
      </c>
      <c r="C11" s="134" t="str">
        <f>IFERROR(VLOOKUP($A11,'Виды деятельности'!$A$4:$J$216,2,0),"-")</f>
        <v xml:space="preserve">1. Реализация практики </v>
      </c>
      <c r="D11" s="205" t="str">
        <f>IFERROR(VLOOKUP($A11,'Виды деятельности'!$A$4:$J$216,4,0),"-")</f>
        <v>Программные</v>
      </c>
      <c r="E11" s="205">
        <f>IFERROR(VLOOKUP($A11,'Виды деятельности'!$A$4:$J$216,5,0),"")</f>
        <v>0</v>
      </c>
      <c r="F11" s="205">
        <f>IFERROR(VLOOKUP($A11,'Виды деятельности'!$A$4:$J$216,6,0),"-")</f>
        <v>0</v>
      </c>
      <c r="G11" s="205">
        <f>IFERROR(VLOOKUP($A11,'Виды деятельности'!$A$4:$J$216,7,0),"-")</f>
        <v>0</v>
      </c>
      <c r="H11" s="205">
        <f>IFERROR(VLOOKUP($A11,'Виды деятельности'!$A$4:$J$216,8,0),"-")</f>
        <v>0</v>
      </c>
      <c r="I1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" s="138"/>
      <c r="K11" s="138"/>
      <c r="L11" s="138"/>
      <c r="M11" s="139"/>
      <c r="N11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" s="123">
        <f>'Бюджет проекта'!$I11-SUM(Таблица1[[#This Row],[В т.ч. запрашиваемые средства, тыс. руб.]:[В том числе софинансирование (средства партнеров), тыс. руб.]])</f>
        <v>0</v>
      </c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</row>
    <row r="12" spans="1:34" s="206" customFormat="1" ht="29" x14ac:dyDescent="0.35">
      <c r="A12" s="203" t="str">
        <f>CONCATENATE(B12,") ",'Виды деятельности'!$C$220)</f>
        <v>4) 1.1. ФОТ штатных сотрудников</v>
      </c>
      <c r="B12" s="203">
        <v>4</v>
      </c>
      <c r="C12" s="134" t="str">
        <f>IFERROR(VLOOKUP($A12,'Виды деятельности'!$A$4:$J$216,2,0),"-")</f>
        <v>2. Распространение и внедрение практики</v>
      </c>
      <c r="D12" s="205" t="str">
        <f>IFERROR(VLOOKUP($A12,'Виды деятельности'!$A$4:$J$216,4,0),"-")</f>
        <v>Программные</v>
      </c>
      <c r="E12" s="205">
        <f>IFERROR(VLOOKUP($A12,'Виды деятельности'!$A$4:$J$216,5,0),"")</f>
        <v>0</v>
      </c>
      <c r="F12" s="205">
        <f>IFERROR(VLOOKUP($A12,'Виды деятельности'!$A$4:$J$216,6,0),"-")</f>
        <v>0</v>
      </c>
      <c r="G12" s="205">
        <f>IFERROR(VLOOKUP($A12,'Виды деятельности'!$A$4:$J$216,7,0),"-")</f>
        <v>0</v>
      </c>
      <c r="H12" s="205">
        <f>IFERROR(VLOOKUP($A12,'Виды деятельности'!$A$4:$J$216,8,0),"-")</f>
        <v>0</v>
      </c>
      <c r="I1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" s="138"/>
      <c r="K12" s="138"/>
      <c r="L12" s="138"/>
      <c r="M12" s="139"/>
      <c r="N12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" s="123">
        <f>'Бюджет проекта'!$I12-SUM(Таблица1[[#This Row],[В т.ч. запрашиваемые средства, тыс. руб.]:[В том числе софинансирование (средства партнеров), тыс. руб.]])</f>
        <v>0</v>
      </c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</row>
    <row r="13" spans="1:34" s="207" customFormat="1" ht="29" x14ac:dyDescent="0.35">
      <c r="A13" s="203" t="str">
        <f>CONCATENATE(B13,") ",'Виды деятельности'!$C$220)</f>
        <v>5) 1.1. ФОТ штатных сотрудников</v>
      </c>
      <c r="B13" s="203">
        <v>5</v>
      </c>
      <c r="C13" s="134" t="str">
        <f>IFERROR(VLOOKUP($A13,'Виды деятельности'!$A$4:$J$216,2,0),"-")</f>
        <v>2. Распространение и внедрение практики</v>
      </c>
      <c r="D13" s="205" t="str">
        <f>IFERROR(VLOOKUP($A13,'Виды деятельности'!$A$4:$J$216,4,0),"-")</f>
        <v>Программные</v>
      </c>
      <c r="E13" s="205">
        <f>IFERROR(VLOOKUP($A13,'Виды деятельности'!$A$4:$J$216,5,0),"")</f>
        <v>0</v>
      </c>
      <c r="F13" s="205">
        <f>IFERROR(VLOOKUP($A13,'Виды деятельности'!$A$4:$J$216,6,0),"-")</f>
        <v>0</v>
      </c>
      <c r="G13" s="205">
        <f>IFERROR(VLOOKUP($A13,'Виды деятельности'!$A$4:$J$216,7,0),"-")</f>
        <v>0</v>
      </c>
      <c r="H13" s="205">
        <f>IFERROR(VLOOKUP($A13,'Виды деятельности'!$A$4:$J$216,8,0),"-")</f>
        <v>0</v>
      </c>
      <c r="I1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" s="138"/>
      <c r="K13" s="138"/>
      <c r="L13" s="138"/>
      <c r="M13" s="139"/>
      <c r="N13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" s="123">
        <f>'Бюджет проекта'!$I13-SUM(Таблица1[[#This Row],[В т.ч. запрашиваемые средства, тыс. руб.]:[В том числе софинансирование (средства партнеров), тыс. руб.]])</f>
        <v>0</v>
      </c>
      <c r="P13" s="9"/>
      <c r="Q13" s="9"/>
      <c r="R13" s="9"/>
      <c r="S13" s="203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1:34" s="207" customFormat="1" ht="29" x14ac:dyDescent="0.35">
      <c r="A14" s="203" t="str">
        <f>CONCATENATE(B14,") ",'Виды деятельности'!$C$220)</f>
        <v>6) 1.1. ФОТ штатных сотрудников</v>
      </c>
      <c r="B14" s="203">
        <v>6</v>
      </c>
      <c r="C14" s="134" t="str">
        <f>IFERROR(VLOOKUP($A14,'Виды деятельности'!$A$4:$J$216,2,0),"-")</f>
        <v>2. Распространение и внедрение практики</v>
      </c>
      <c r="D14" s="205" t="str">
        <f>IFERROR(VLOOKUP($A14,'Виды деятельности'!$A$4:$J$216,4,0),"-")</f>
        <v>Программные</v>
      </c>
      <c r="E14" s="205">
        <f>IFERROR(VLOOKUP($A14,'Виды деятельности'!$A$4:$J$216,5,0),"")</f>
        <v>0</v>
      </c>
      <c r="F14" s="205">
        <f>IFERROR(VLOOKUP($A14,'Виды деятельности'!$A$4:$J$216,6,0),"-")</f>
        <v>0</v>
      </c>
      <c r="G14" s="205">
        <f>IFERROR(VLOOKUP($A14,'Виды деятельности'!$A$4:$J$216,7,0),"-")</f>
        <v>0</v>
      </c>
      <c r="H14" s="205">
        <f>IFERROR(VLOOKUP($A14,'Виды деятельности'!$A$4:$J$216,8,0),"-")</f>
        <v>0</v>
      </c>
      <c r="I1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" s="138"/>
      <c r="K14" s="138"/>
      <c r="L14" s="138"/>
      <c r="M14" s="139"/>
      <c r="N14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" s="123">
        <f>'Бюджет проекта'!$I14-SUM(Таблица1[[#This Row],[В т.ч. запрашиваемые средства, тыс. руб.]:[В том числе софинансирование (средства партнеров), тыс. руб.]])</f>
        <v>0</v>
      </c>
      <c r="P14" s="9"/>
      <c r="Q14" s="9"/>
      <c r="R14" s="9"/>
      <c r="S14" s="203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34" s="207" customFormat="1" ht="15.5" x14ac:dyDescent="0.35">
      <c r="A15" s="203" t="str">
        <f>CONCATENATE(B15,") ",'Виды деятельности'!$C$220)</f>
        <v>7) 1.1. ФОТ штатных сотрудников</v>
      </c>
      <c r="B15" s="203">
        <v>7</v>
      </c>
      <c r="C15" s="134" t="str">
        <f>IFERROR(VLOOKUP($A15,'Виды деятельности'!$A$4:$J$216,2,0),"-")</f>
        <v>3. Мониторинг и оценка</v>
      </c>
      <c r="D15" s="205" t="str">
        <f>IFERROR(VLOOKUP($A15,'Виды деятельности'!$A$4:$J$216,4,0),"-")</f>
        <v>Программные</v>
      </c>
      <c r="E15" s="243">
        <f>IFERROR(VLOOKUP($A15,'Виды деятельности'!$A$4:$J$216,5,0),"")</f>
        <v>0</v>
      </c>
      <c r="F15" s="205">
        <f>IFERROR(VLOOKUP($A15,'Виды деятельности'!$A$4:$J$216,6,0),"-")</f>
        <v>0</v>
      </c>
      <c r="G15" s="205">
        <f>IFERROR(VLOOKUP($A15,'Виды деятельности'!$A$4:$J$216,7,0),"-")</f>
        <v>0</v>
      </c>
      <c r="H15" s="205">
        <f>IFERROR(VLOOKUP($A15,'Виды деятельности'!$A$4:$J$216,8,0),"-")</f>
        <v>0</v>
      </c>
      <c r="I1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" s="138"/>
      <c r="K15" s="138"/>
      <c r="L15" s="138"/>
      <c r="M15" s="244"/>
      <c r="N15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" s="123">
        <f>'Бюджет проекта'!$I15-SUM(Таблица1[[#This Row],[В т.ч. запрашиваемые средства, тыс. руб.]:[В том числе софинансирование (средства партнеров), тыс. руб.]])</f>
        <v>0</v>
      </c>
      <c r="P15" s="9"/>
      <c r="Q15" s="9"/>
      <c r="R15" s="9"/>
      <c r="S15" s="203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1:34" s="207" customFormat="1" ht="15.5" x14ac:dyDescent="0.35">
      <c r="A16" s="203" t="str">
        <f>CONCATENATE(B16,") ",'Виды деятельности'!$C$220)</f>
        <v>8) 1.1. ФОТ штатных сотрудников</v>
      </c>
      <c r="B16" s="203">
        <v>8</v>
      </c>
      <c r="C16" s="134" t="str">
        <f>IFERROR(VLOOKUP($A16,'Виды деятельности'!$A$4:$J$216,2,0),"-")</f>
        <v>-</v>
      </c>
      <c r="D16" s="205" t="str">
        <f>IFERROR(VLOOKUP($A16,'Виды деятельности'!$A$4:$J$216,4,0),"-")</f>
        <v>-</v>
      </c>
      <c r="E16" s="205" t="str">
        <f>IFERROR(VLOOKUP($A16,'Виды деятельности'!$A$4:$J$216,5,0),"")</f>
        <v/>
      </c>
      <c r="F16" s="205" t="str">
        <f>IFERROR(VLOOKUP($A16,'Виды деятельности'!$A$4:$J$216,6,0),"-")</f>
        <v>-</v>
      </c>
      <c r="G16" s="205" t="str">
        <f>IFERROR(VLOOKUP($A16,'Виды деятельности'!$A$4:$J$216,7,0),"-")</f>
        <v>-</v>
      </c>
      <c r="H16" s="205" t="str">
        <f>IFERROR(VLOOKUP($A16,'Виды деятельности'!$A$4:$J$216,8,0),"-")</f>
        <v>-</v>
      </c>
      <c r="I1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" s="138"/>
      <c r="K16" s="138"/>
      <c r="L16" s="138"/>
      <c r="M16" s="139" t="str">
        <f>IFERROR(VLOOKUP($A16,'Виды деятельности'!$A$4:$J$216,10,0),"-")</f>
        <v>-</v>
      </c>
      <c r="N16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" s="123">
        <f>'Бюджет проекта'!$I16-SUM(Таблица1[[#This Row],[В т.ч. запрашиваемые средства, тыс. руб.]:[В том числе софинансирование (средства партнеров), тыс. руб.]])</f>
        <v>0</v>
      </c>
      <c r="P16" s="9"/>
      <c r="Q16" s="9"/>
      <c r="R16" s="9"/>
      <c r="S16" s="203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4" s="207" customFormat="1" ht="15.5" x14ac:dyDescent="0.35">
      <c r="A17" s="203" t="str">
        <f>CONCATENATE(B17,") ",'Виды деятельности'!$C$220)</f>
        <v>9) 1.1. ФОТ штатных сотрудников</v>
      </c>
      <c r="B17" s="203">
        <v>9</v>
      </c>
      <c r="C17" s="134" t="str">
        <f>IFERROR(VLOOKUP($A17,'Виды деятельности'!$A$4:$J$216,2,0),"-")</f>
        <v>-</v>
      </c>
      <c r="D17" s="205" t="str">
        <f>IFERROR(VLOOKUP($A17,'Виды деятельности'!$A$4:$J$216,4,0),"-")</f>
        <v>-</v>
      </c>
      <c r="E17" s="205" t="str">
        <f>IFERROR(VLOOKUP($A17,'Виды деятельности'!$A$4:$J$216,5,0),"")</f>
        <v/>
      </c>
      <c r="F17" s="205" t="str">
        <f>IFERROR(VLOOKUP($A17,'Виды деятельности'!$A$4:$J$216,6,0),"-")</f>
        <v>-</v>
      </c>
      <c r="G17" s="205" t="str">
        <f>IFERROR(VLOOKUP($A17,'Виды деятельности'!$A$4:$J$216,7,0),"-")</f>
        <v>-</v>
      </c>
      <c r="H17" s="205" t="str">
        <f>IFERROR(VLOOKUP($A17,'Виды деятельности'!$A$4:$J$216,8,0),"-")</f>
        <v>-</v>
      </c>
      <c r="I1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" s="138"/>
      <c r="K17" s="138"/>
      <c r="L17" s="138"/>
      <c r="M17" s="139" t="str">
        <f>IFERROR(VLOOKUP($A17,'Виды деятельности'!$A$4:$J$216,10,0),"-")</f>
        <v>-</v>
      </c>
      <c r="N17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" s="123">
        <f>'Бюджет проекта'!$I17-SUM(Таблица1[[#This Row],[В т.ч. запрашиваемые средства, тыс. руб.]:[В том числе софинансирование (средства партнеров), тыс. руб.]])</f>
        <v>0</v>
      </c>
      <c r="P17" s="9"/>
      <c r="Q17" s="9"/>
      <c r="R17" s="9"/>
      <c r="S17" s="203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8" spans="1:34" s="207" customFormat="1" ht="15.5" x14ac:dyDescent="0.35">
      <c r="A18" s="203" t="str">
        <f>CONCATENATE(B18,") ",'Виды деятельности'!$C$220)</f>
        <v>10) 1.1. ФОТ штатных сотрудников</v>
      </c>
      <c r="B18" s="203">
        <v>10</v>
      </c>
      <c r="C18" s="134" t="str">
        <f>IFERROR(VLOOKUP($A18,'Виды деятельности'!$A$4:$J$216,2,0),"-")</f>
        <v>-</v>
      </c>
      <c r="D18" s="205" t="str">
        <f>IFERROR(VLOOKUP($A18,'Виды деятельности'!$A$4:$J$216,4,0),"-")</f>
        <v>-</v>
      </c>
      <c r="E18" s="205" t="str">
        <f>IFERROR(VLOOKUP($A18,'Виды деятельности'!$A$4:$J$216,5,0),"")</f>
        <v/>
      </c>
      <c r="F18" s="205" t="str">
        <f>IFERROR(VLOOKUP($A18,'Виды деятельности'!$A$4:$J$216,6,0),"-")</f>
        <v>-</v>
      </c>
      <c r="G18" s="205" t="str">
        <f>IFERROR(VLOOKUP($A18,'Виды деятельности'!$A$4:$J$216,7,0),"-")</f>
        <v>-</v>
      </c>
      <c r="H18" s="205" t="str">
        <f>IFERROR(VLOOKUP($A18,'Виды деятельности'!$A$4:$J$216,8,0),"-")</f>
        <v>-</v>
      </c>
      <c r="I1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" s="138"/>
      <c r="K18" s="138"/>
      <c r="L18" s="138"/>
      <c r="M18" s="139" t="str">
        <f>IFERROR(VLOOKUP($A18,'Виды деятельности'!$A$4:$J$216,10,0),"-")</f>
        <v>-</v>
      </c>
      <c r="N18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" s="123">
        <f>'Бюджет проекта'!$I18-SUM(Таблица1[[#This Row],[В т.ч. запрашиваемые средства, тыс. руб.]:[В том числе софинансирование (средства партнеров), тыс. руб.]])</f>
        <v>0</v>
      </c>
      <c r="P18" s="9"/>
      <c r="Q18" s="9"/>
      <c r="R18" s="9"/>
      <c r="S18" s="203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</row>
    <row r="19" spans="1:34" s="207" customFormat="1" ht="15.5" x14ac:dyDescent="0.35">
      <c r="A19" s="203" t="str">
        <f>CONCATENATE(B19,") ",'Виды деятельности'!$C$220)</f>
        <v>11) 1.1. ФОТ штатных сотрудников</v>
      </c>
      <c r="B19" s="203">
        <v>11</v>
      </c>
      <c r="C19" s="134" t="str">
        <f>IFERROR(VLOOKUP($A19,'Виды деятельности'!$A$4:$J$216,2,0),"-")</f>
        <v>-</v>
      </c>
      <c r="D19" s="205" t="str">
        <f>IFERROR(VLOOKUP($A19,'Виды деятельности'!$A$4:$J$216,4,0),"-")</f>
        <v>-</v>
      </c>
      <c r="E19" s="205" t="str">
        <f>IFERROR(VLOOKUP($A19,'Виды деятельности'!$A$4:$J$216,5,0),"")</f>
        <v/>
      </c>
      <c r="F19" s="205" t="str">
        <f>IFERROR(VLOOKUP($A19,'Виды деятельности'!$A$4:$J$216,6,0),"-")</f>
        <v>-</v>
      </c>
      <c r="G19" s="205" t="str">
        <f>IFERROR(VLOOKUP($A19,'Виды деятельности'!$A$4:$J$216,7,0),"-")</f>
        <v>-</v>
      </c>
      <c r="H19" s="205" t="str">
        <f>IFERROR(VLOOKUP($A19,'Виды деятельности'!$A$4:$J$216,8,0),"-")</f>
        <v>-</v>
      </c>
      <c r="I1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" s="138"/>
      <c r="K19" s="138"/>
      <c r="L19" s="138"/>
      <c r="M19" s="139" t="str">
        <f>IFERROR(VLOOKUP($A19,'Виды деятельности'!$A$4:$J$216,10,0),"-")</f>
        <v>-</v>
      </c>
      <c r="N19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" s="123">
        <f>'Бюджет проекта'!$I19-SUM(Таблица1[[#This Row],[В т.ч. запрашиваемые средства, тыс. руб.]:[В том числе софинансирование (средства партнеров), тыс. руб.]])</f>
        <v>0</v>
      </c>
      <c r="P19" s="9"/>
      <c r="Q19" s="9"/>
      <c r="R19" s="9"/>
      <c r="S19" s="203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4" s="207" customFormat="1" ht="15.5" x14ac:dyDescent="0.35">
      <c r="A20" s="203" t="str">
        <f>CONCATENATE(B20,") ",'Виды деятельности'!$C$220)</f>
        <v>12) 1.1. ФОТ штатных сотрудников</v>
      </c>
      <c r="B20" s="203">
        <v>12</v>
      </c>
      <c r="C20" s="134" t="str">
        <f>IFERROR(VLOOKUP($A20,'Виды деятельности'!$A$4:$J$216,2,0),"-")</f>
        <v>-</v>
      </c>
      <c r="D20" s="205" t="str">
        <f>IFERROR(VLOOKUP($A20,'Виды деятельности'!$A$4:$J$216,4,0),"-")</f>
        <v>-</v>
      </c>
      <c r="E20" s="205" t="str">
        <f>IFERROR(VLOOKUP($A20,'Виды деятельности'!$A$4:$J$216,5,0),"")</f>
        <v/>
      </c>
      <c r="F20" s="205" t="str">
        <f>IFERROR(VLOOKUP($A20,'Виды деятельности'!$A$4:$J$216,6,0),"-")</f>
        <v>-</v>
      </c>
      <c r="G20" s="205" t="str">
        <f>IFERROR(VLOOKUP($A20,'Виды деятельности'!$A$4:$J$216,7,0),"-")</f>
        <v>-</v>
      </c>
      <c r="H20" s="205" t="str">
        <f>IFERROR(VLOOKUP($A20,'Виды деятельности'!$A$4:$J$216,8,0),"-")</f>
        <v>-</v>
      </c>
      <c r="I2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" s="138"/>
      <c r="K20" s="138"/>
      <c r="L20" s="138"/>
      <c r="M20" s="139" t="str">
        <f>IFERROR(VLOOKUP($A20,'Виды деятельности'!$A$4:$J$216,10,0),"-")</f>
        <v>-</v>
      </c>
      <c r="N20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" s="123">
        <f>'Бюджет проекта'!$I20-SUM(Таблица1[[#This Row],[В т.ч. запрашиваемые средства, тыс. руб.]:[В том числе софинансирование (средства партнеров), тыс. руб.]])</f>
        <v>0</v>
      </c>
      <c r="P20" s="9"/>
      <c r="Q20" s="9"/>
      <c r="R20" s="9"/>
      <c r="S20" s="203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1:34" s="207" customFormat="1" ht="15.5" x14ac:dyDescent="0.35">
      <c r="A21" s="203" t="str">
        <f>CONCATENATE(B21,") ",'Виды деятельности'!$C$220)</f>
        <v>13) 1.1. ФОТ штатных сотрудников</v>
      </c>
      <c r="B21" s="203">
        <v>13</v>
      </c>
      <c r="C21" s="134" t="str">
        <f>IFERROR(VLOOKUP($A21,'Виды деятельности'!$A$4:$J$216,2,0),"-")</f>
        <v>-</v>
      </c>
      <c r="D21" s="205" t="str">
        <f>IFERROR(VLOOKUP($A21,'Виды деятельности'!$A$4:$J$216,4,0),"-")</f>
        <v>-</v>
      </c>
      <c r="E21" s="205" t="str">
        <f>IFERROR(VLOOKUP($A21,'Виды деятельности'!$A$4:$J$216,5,0),"")</f>
        <v/>
      </c>
      <c r="F21" s="205" t="str">
        <f>IFERROR(VLOOKUP($A21,'Виды деятельности'!$A$4:$J$216,6,0),"-")</f>
        <v>-</v>
      </c>
      <c r="G21" s="205" t="str">
        <f>IFERROR(VLOOKUP($A21,'Виды деятельности'!$A$4:$J$216,7,0),"-")</f>
        <v>-</v>
      </c>
      <c r="H21" s="205" t="str">
        <f>IFERROR(VLOOKUP($A21,'Виды деятельности'!$A$4:$J$216,8,0),"-")</f>
        <v>-</v>
      </c>
      <c r="I2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1" s="138"/>
      <c r="K21" s="138"/>
      <c r="L21" s="138"/>
      <c r="M21" s="139" t="str">
        <f>IFERROR(VLOOKUP($A21,'Виды деятельности'!$A$4:$J$216,10,0),"-")</f>
        <v>-</v>
      </c>
      <c r="N21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1" s="123">
        <f>'Бюджет проекта'!$I21-SUM(Таблица1[[#This Row],[В т.ч. запрашиваемые средства, тыс. руб.]:[В том числе софинансирование (средства партнеров), тыс. руб.]])</f>
        <v>0</v>
      </c>
      <c r="P21" s="9"/>
      <c r="Q21" s="9"/>
      <c r="R21" s="9"/>
      <c r="S21" s="203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4" s="207" customFormat="1" ht="15.5" x14ac:dyDescent="0.35">
      <c r="A22" s="203" t="str">
        <f>CONCATENATE(B22,") ",'Виды деятельности'!$C$220)</f>
        <v>14) 1.1. ФОТ штатных сотрудников</v>
      </c>
      <c r="B22" s="203">
        <v>14</v>
      </c>
      <c r="C22" s="134" t="str">
        <f>IFERROR(VLOOKUP($A22,'Виды деятельности'!$A$4:$J$216,2,0),"-")</f>
        <v>-</v>
      </c>
      <c r="D22" s="205" t="str">
        <f>IFERROR(VLOOKUP($A22,'Виды деятельности'!$A$4:$J$216,4,0),"-")</f>
        <v>-</v>
      </c>
      <c r="E22" s="205" t="str">
        <f>IFERROR(VLOOKUP($A22,'Виды деятельности'!$A$4:$J$216,5,0),"")</f>
        <v/>
      </c>
      <c r="F22" s="205" t="str">
        <f>IFERROR(VLOOKUP($A22,'Виды деятельности'!$A$4:$J$216,6,0),"-")</f>
        <v>-</v>
      </c>
      <c r="G22" s="205" t="str">
        <f>IFERROR(VLOOKUP($A22,'Виды деятельности'!$A$4:$J$216,7,0),"-")</f>
        <v>-</v>
      </c>
      <c r="H22" s="205" t="str">
        <f>IFERROR(VLOOKUP($A22,'Виды деятельности'!$A$4:$J$216,8,0),"-")</f>
        <v>-</v>
      </c>
      <c r="I2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2" s="138"/>
      <c r="K22" s="138"/>
      <c r="L22" s="138"/>
      <c r="M22" s="139" t="str">
        <f>IFERROR(VLOOKUP($A22,'Виды деятельности'!$A$4:$J$216,10,0),"-")</f>
        <v>-</v>
      </c>
      <c r="N22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2" s="123">
        <f>'Бюджет проекта'!$I22-SUM(Таблица1[[#This Row],[В т.ч. запрашиваемые средства, тыс. руб.]:[В том числе софинансирование (средства партнеров), тыс. руб.]])</f>
        <v>0</v>
      </c>
      <c r="P22" s="9"/>
      <c r="Q22" s="9"/>
      <c r="R22" s="9"/>
      <c r="S22" s="203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34" s="207" customFormat="1" ht="15.5" x14ac:dyDescent="0.35">
      <c r="A23" s="203" t="str">
        <f>CONCATENATE(B23,") ",'Виды деятельности'!$C$220)</f>
        <v>15) 1.1. ФОТ штатных сотрудников</v>
      </c>
      <c r="B23" s="203">
        <v>15</v>
      </c>
      <c r="C23" s="134" t="str">
        <f>IFERROR(VLOOKUP($A23,'Виды деятельности'!$A$4:$J$216,2,0),"-")</f>
        <v>-</v>
      </c>
      <c r="D23" s="205" t="str">
        <f>IFERROR(VLOOKUP($A23,'Виды деятельности'!$A$4:$J$216,4,0),"-")</f>
        <v>-</v>
      </c>
      <c r="E23" s="205" t="str">
        <f>IFERROR(VLOOKUP($A23,'Виды деятельности'!$A$4:$J$216,5,0),"")</f>
        <v/>
      </c>
      <c r="F23" s="205" t="str">
        <f>IFERROR(VLOOKUP($A23,'Виды деятельности'!$A$4:$J$216,6,0),"-")</f>
        <v>-</v>
      </c>
      <c r="G23" s="205" t="str">
        <f>IFERROR(VLOOKUP($A23,'Виды деятельности'!$A$4:$J$216,7,0),"-")</f>
        <v>-</v>
      </c>
      <c r="H23" s="205" t="str">
        <f>IFERROR(VLOOKUP($A23,'Виды деятельности'!$A$4:$J$216,8,0),"-")</f>
        <v>-</v>
      </c>
      <c r="I2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3" s="138"/>
      <c r="K23" s="138"/>
      <c r="L23" s="138"/>
      <c r="M23" s="139" t="str">
        <f>IFERROR(VLOOKUP($A23,'Виды деятельности'!$A$4:$J$216,10,0),"-")</f>
        <v>-</v>
      </c>
      <c r="N23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3" s="123">
        <f>'Бюджет проекта'!$I23-SUM(Таблица1[[#This Row],[В т.ч. запрашиваемые средства, тыс. руб.]:[В том числе софинансирование (средства партнеров), тыс. руб.]])</f>
        <v>0</v>
      </c>
      <c r="P23" s="9"/>
      <c r="Q23" s="9"/>
      <c r="R23" s="9"/>
      <c r="S23" s="203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34" s="207" customFormat="1" ht="15.5" x14ac:dyDescent="0.35">
      <c r="A24" s="203" t="str">
        <f>CONCATENATE(B24,") ",'Виды деятельности'!$C$220)</f>
        <v>16) 1.1. ФОТ штатных сотрудников</v>
      </c>
      <c r="B24" s="203">
        <v>16</v>
      </c>
      <c r="C24" s="134" t="str">
        <f>IFERROR(VLOOKUP($A24,'Виды деятельности'!$A$4:$J$216,2,0),"-")</f>
        <v>-</v>
      </c>
      <c r="D24" s="205" t="str">
        <f>IFERROR(VLOOKUP($A24,'Виды деятельности'!$A$4:$J$216,4,0),"-")</f>
        <v>-</v>
      </c>
      <c r="E24" s="205" t="str">
        <f>IFERROR(VLOOKUP($A24,'Виды деятельности'!$A$4:$J$216,5,0),"")</f>
        <v/>
      </c>
      <c r="F24" s="205" t="str">
        <f>IFERROR(VLOOKUP($A24,'Виды деятельности'!$A$4:$J$216,6,0),"-")</f>
        <v>-</v>
      </c>
      <c r="G24" s="205" t="str">
        <f>IFERROR(VLOOKUP($A24,'Виды деятельности'!$A$4:$J$216,7,0),"-")</f>
        <v>-</v>
      </c>
      <c r="H24" s="205" t="str">
        <f>IFERROR(VLOOKUP($A24,'Виды деятельности'!$A$4:$J$216,8,0),"-")</f>
        <v>-</v>
      </c>
      <c r="I2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4" s="138"/>
      <c r="K24" s="138"/>
      <c r="L24" s="138"/>
      <c r="M24" s="139" t="str">
        <f>IFERROR(VLOOKUP($A24,'Виды деятельности'!$A$4:$J$216,10,0),"-")</f>
        <v>-</v>
      </c>
      <c r="N24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4" s="123">
        <f>'Бюджет проекта'!$I24-SUM(Таблица1[[#This Row],[В т.ч. запрашиваемые средства, тыс. руб.]:[В том числе софинансирование (средства партнеров), тыс. руб.]])</f>
        <v>0</v>
      </c>
      <c r="P24" s="9"/>
      <c r="Q24" s="9"/>
      <c r="R24" s="9"/>
      <c r="S24" s="203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34" s="207" customFormat="1" ht="15.5" x14ac:dyDescent="0.35">
      <c r="A25" s="203" t="str">
        <f>CONCATENATE(B25,") ",'Виды деятельности'!$C$220)</f>
        <v>17) 1.1. ФОТ штатных сотрудников</v>
      </c>
      <c r="B25" s="203">
        <v>17</v>
      </c>
      <c r="C25" s="134" t="str">
        <f>IFERROR(VLOOKUP($A25,'Виды деятельности'!$A$4:$J$216,2,0),"-")</f>
        <v>-</v>
      </c>
      <c r="D25" s="205" t="str">
        <f>IFERROR(VLOOKUP($A25,'Виды деятельности'!$A$4:$J$216,4,0),"-")</f>
        <v>-</v>
      </c>
      <c r="E25" s="205" t="str">
        <f>IFERROR(VLOOKUP($A25,'Виды деятельности'!$A$4:$J$216,5,0),"")</f>
        <v/>
      </c>
      <c r="F25" s="205" t="str">
        <f>IFERROR(VLOOKUP($A25,'Виды деятельности'!$A$4:$J$216,6,0),"-")</f>
        <v>-</v>
      </c>
      <c r="G25" s="205" t="str">
        <f>IFERROR(VLOOKUP($A25,'Виды деятельности'!$A$4:$J$216,7,0),"-")</f>
        <v>-</v>
      </c>
      <c r="H25" s="205" t="str">
        <f>IFERROR(VLOOKUP($A25,'Виды деятельности'!$A$4:$J$216,8,0),"-")</f>
        <v>-</v>
      </c>
      <c r="I2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5" s="138"/>
      <c r="K25" s="138"/>
      <c r="L25" s="138"/>
      <c r="M25" s="139" t="str">
        <f>IFERROR(VLOOKUP($A25,'Виды деятельности'!$A$4:$J$216,10,0),"-")</f>
        <v>-</v>
      </c>
      <c r="N25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5" s="123">
        <f>'Бюджет проекта'!$I25-SUM(Таблица1[[#This Row],[В т.ч. запрашиваемые средства, тыс. руб.]:[В том числе софинансирование (средства партнеров), тыс. руб.]])</f>
        <v>0</v>
      </c>
      <c r="P25" s="9"/>
      <c r="Q25" s="9"/>
      <c r="R25" s="9"/>
      <c r="S25" s="203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34" s="207" customFormat="1" ht="15.5" x14ac:dyDescent="0.35">
      <c r="A26" s="203" t="str">
        <f>CONCATENATE(B26,") ",'Виды деятельности'!$C$220)</f>
        <v>18) 1.1. ФОТ штатных сотрудников</v>
      </c>
      <c r="B26" s="203">
        <v>18</v>
      </c>
      <c r="C26" s="134" t="str">
        <f>IFERROR(VLOOKUP($A26,'Виды деятельности'!$A$4:$J$216,2,0),"-")</f>
        <v>-</v>
      </c>
      <c r="D26" s="205" t="str">
        <f>IFERROR(VLOOKUP($A26,'Виды деятельности'!$A$4:$J$216,4,0),"-")</f>
        <v>-</v>
      </c>
      <c r="E26" s="205" t="str">
        <f>IFERROR(VLOOKUP($A26,'Виды деятельности'!$A$4:$J$216,5,0),"")</f>
        <v/>
      </c>
      <c r="F26" s="205" t="str">
        <f>IFERROR(VLOOKUP($A26,'Виды деятельности'!$A$4:$J$216,6,0),"-")</f>
        <v>-</v>
      </c>
      <c r="G26" s="205" t="str">
        <f>IFERROR(VLOOKUP($A26,'Виды деятельности'!$A$4:$J$216,7,0),"-")</f>
        <v>-</v>
      </c>
      <c r="H26" s="205" t="str">
        <f>IFERROR(VLOOKUP($A26,'Виды деятельности'!$A$4:$J$216,8,0),"-")</f>
        <v>-</v>
      </c>
      <c r="I2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6" s="138"/>
      <c r="K26" s="138"/>
      <c r="L26" s="138"/>
      <c r="M26" s="139" t="str">
        <f>IFERROR(VLOOKUP($A26,'Виды деятельности'!$A$4:$J$216,10,0),"-")</f>
        <v>-</v>
      </c>
      <c r="N26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6" s="123">
        <f>'Бюджет проекта'!$I26-SUM(Таблица1[[#This Row],[В т.ч. запрашиваемые средства, тыс. руб.]:[В том числе софинансирование (средства партнеров), тыс. руб.]])</f>
        <v>0</v>
      </c>
      <c r="P26" s="9"/>
      <c r="Q26" s="9"/>
      <c r="R26" s="9"/>
      <c r="S26" s="203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1:34" s="207" customFormat="1" ht="15.5" x14ac:dyDescent="0.35">
      <c r="A27" s="203" t="str">
        <f>CONCATENATE(B27,") ",'Виды деятельности'!$C$220)</f>
        <v>19) 1.1. ФОТ штатных сотрудников</v>
      </c>
      <c r="B27" s="203">
        <v>19</v>
      </c>
      <c r="C27" s="134" t="str">
        <f>IFERROR(VLOOKUP($A27,'Виды деятельности'!$A$4:$J$216,2,0),"-")</f>
        <v>-</v>
      </c>
      <c r="D27" s="205" t="str">
        <f>IFERROR(VLOOKUP($A27,'Виды деятельности'!$A$4:$J$216,4,0),"-")</f>
        <v>-</v>
      </c>
      <c r="E27" s="205" t="str">
        <f>IFERROR(VLOOKUP($A27,'Виды деятельности'!$A$4:$J$216,5,0),"")</f>
        <v/>
      </c>
      <c r="F27" s="205" t="str">
        <f>IFERROR(VLOOKUP($A27,'Виды деятельности'!$A$4:$J$216,6,0),"-")</f>
        <v>-</v>
      </c>
      <c r="G27" s="205" t="str">
        <f>IFERROR(VLOOKUP($A27,'Виды деятельности'!$A$4:$J$216,7,0),"-")</f>
        <v>-</v>
      </c>
      <c r="H27" s="205" t="str">
        <f>IFERROR(VLOOKUP($A27,'Виды деятельности'!$A$4:$J$216,8,0),"-")</f>
        <v>-</v>
      </c>
      <c r="I2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7" s="138"/>
      <c r="K27" s="138"/>
      <c r="L27" s="138"/>
      <c r="M27" s="139" t="str">
        <f>IFERROR(VLOOKUP($A27,'Виды деятельности'!$A$4:$J$216,10,0),"-")</f>
        <v>-</v>
      </c>
      <c r="N27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7" s="123">
        <f>'Бюджет проекта'!$I27-SUM(Таблица1[[#This Row],[В т.ч. запрашиваемые средства, тыс. руб.]:[В том числе софинансирование (средства партнеров), тыс. руб.]])</f>
        <v>0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pans="1:34" s="207" customFormat="1" ht="15.5" x14ac:dyDescent="0.35">
      <c r="A28" s="203" t="str">
        <f>CONCATENATE(B28,") ",'Виды деятельности'!$C$220)</f>
        <v>20) 1.1. ФОТ штатных сотрудников</v>
      </c>
      <c r="B28" s="203">
        <v>20</v>
      </c>
      <c r="C28" s="134" t="str">
        <f>IFERROR(VLOOKUP($A28,'Виды деятельности'!$A$4:$J$216,2,0),"-")</f>
        <v>-</v>
      </c>
      <c r="D28" s="205" t="str">
        <f>IFERROR(VLOOKUP($A28,'Виды деятельности'!$A$4:$J$216,4,0),"-")</f>
        <v>-</v>
      </c>
      <c r="E28" s="205" t="str">
        <f>IFERROR(VLOOKUP($A28,'Виды деятельности'!$A$4:$J$216,5,0),"")</f>
        <v/>
      </c>
      <c r="F28" s="205" t="str">
        <f>IFERROR(VLOOKUP($A28,'Виды деятельности'!$A$4:$J$216,6,0),"-")</f>
        <v>-</v>
      </c>
      <c r="G28" s="205" t="str">
        <f>IFERROR(VLOOKUP($A28,'Виды деятельности'!$A$4:$J$216,7,0),"-")</f>
        <v>-</v>
      </c>
      <c r="H28" s="205" t="str">
        <f>IFERROR(VLOOKUP($A28,'Виды деятельности'!$A$4:$J$216,8,0),"-")</f>
        <v>-</v>
      </c>
      <c r="I2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8" s="138"/>
      <c r="K28" s="138"/>
      <c r="L28" s="138"/>
      <c r="M28" s="139" t="str">
        <f>IFERROR(VLOOKUP($A28,'Виды деятельности'!$A$4:$J$216,10,0),"-")</f>
        <v>-</v>
      </c>
      <c r="N28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8" s="123">
        <f>'Бюджет проекта'!$I28-SUM(Таблица1[[#This Row],[В т.ч. запрашиваемые средства, тыс. руб.]:[В том числе софинансирование (средства партнеров), тыс. руб.]])</f>
        <v>0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spans="1:34" s="207" customFormat="1" ht="29" x14ac:dyDescent="0.35">
      <c r="A29" s="203"/>
      <c r="B29" s="9"/>
      <c r="C29" s="100"/>
      <c r="D29" s="27"/>
      <c r="E29" s="28" t="s">
        <v>38</v>
      </c>
      <c r="F29" s="29"/>
      <c r="G29" s="30"/>
      <c r="H29" s="31"/>
      <c r="I29" s="32">
        <f>SUBTOTAL(9,I30:I49)</f>
        <v>0</v>
      </c>
      <c r="J29" s="32">
        <f>SUBTOTAL(9,J30:J49)</f>
        <v>0</v>
      </c>
      <c r="K29" s="32">
        <f>SUBTOTAL(9,K30:K49)</f>
        <v>0</v>
      </c>
      <c r="L29" s="32">
        <f>SUBTOTAL(9,L30:L49)</f>
        <v>0</v>
      </c>
      <c r="M29" s="93"/>
      <c r="N29" s="120">
        <f>SUM(J29:L29)</f>
        <v>0</v>
      </c>
      <c r="O29" s="121">
        <f>'Бюджет проекта'!$I29-'Бюджет проекта'!$N29</f>
        <v>0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</row>
    <row r="30" spans="1:34" s="206" customFormat="1" ht="31" x14ac:dyDescent="0.35">
      <c r="A30" s="203" t="str">
        <f>CONCATENATE(B30,") ",'Виды деятельности'!$C$221)</f>
        <v>1) 1.2. ФОТ привлеченных специалистов</v>
      </c>
      <c r="B30" s="203">
        <v>1</v>
      </c>
      <c r="C30" s="134" t="str">
        <f>IFERROR(VLOOKUP($A30,'Виды деятельности'!$A$4:$J$216,2,0),"-")</f>
        <v xml:space="preserve">1. Реализация практики </v>
      </c>
      <c r="D30" s="205" t="str">
        <f>IFERROR(VLOOKUP($A30,'Виды деятельности'!$A$4:$J$216,4,0),"-")</f>
        <v>Программные</v>
      </c>
      <c r="E30" s="245">
        <f>IFERROR(VLOOKUP($A30,'Виды деятельности'!$A$4:$J$216,5,0),"")</f>
        <v>0</v>
      </c>
      <c r="F30" s="205">
        <f>IFERROR(VLOOKUP($A30,'Виды деятельности'!$A$4:$J$216,6,0),"-")</f>
        <v>0</v>
      </c>
      <c r="G30" s="205">
        <f>IFERROR(VLOOKUP($A30,'Виды деятельности'!$A$4:$J$216,7,0),"-")</f>
        <v>0</v>
      </c>
      <c r="H30" s="205">
        <f>IFERROR(VLOOKUP($A30,'Виды деятельности'!$A$4:$J$216,8,0),"-")</f>
        <v>0</v>
      </c>
      <c r="I3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0" s="138"/>
      <c r="K30" s="138"/>
      <c r="L30" s="138"/>
      <c r="M30" s="247"/>
      <c r="N30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0" s="123">
        <f>'Бюджет проекта'!$I30-SUM(Таблица1[[#This Row],[В т.ч. запрашиваемые средства, тыс. руб.]:[В том числе софинансирование (средства партнеров), тыс. руб.]])</f>
        <v>0</v>
      </c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8"/>
      <c r="AE30" s="203"/>
      <c r="AF30" s="203"/>
      <c r="AG30" s="203"/>
      <c r="AH30" s="203"/>
    </row>
    <row r="31" spans="1:34" s="207" customFormat="1" ht="31" x14ac:dyDescent="0.35">
      <c r="A31" s="203" t="str">
        <f>CONCATENATE(B31,") ",'Виды деятельности'!$C$221)</f>
        <v>2) 1.2. ФОТ привлеченных специалистов</v>
      </c>
      <c r="B31" s="9">
        <v>2</v>
      </c>
      <c r="C31" s="134" t="str">
        <f>IFERROR(VLOOKUP($A31,'Виды деятельности'!$A$4:$J$216,2,0),"-")</f>
        <v>-</v>
      </c>
      <c r="D31" s="205" t="str">
        <f>IFERROR(VLOOKUP($A31,'Виды деятельности'!$A$4:$J$216,4,0),"-")</f>
        <v>-</v>
      </c>
      <c r="E31" s="205" t="str">
        <f>IFERROR(VLOOKUP($A31,'Виды деятельности'!$A$4:$J$216,5,0),"")</f>
        <v/>
      </c>
      <c r="F31" s="205" t="str">
        <f>IFERROR(VLOOKUP($A31,'Виды деятельности'!$A$4:$J$216,6,0),"-")</f>
        <v>-</v>
      </c>
      <c r="G31" s="205" t="str">
        <f>IFERROR(VLOOKUP($A31,'Виды деятельности'!$A$4:$J$216,7,0),"-")</f>
        <v>-</v>
      </c>
      <c r="H31" s="205" t="str">
        <f>IFERROR(VLOOKUP($A31,'Виды деятельности'!$A$4:$J$216,8,0),"-")</f>
        <v>-</v>
      </c>
      <c r="I3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1" s="138"/>
      <c r="K31" s="138"/>
      <c r="L31" s="138"/>
      <c r="M31" s="139" t="str">
        <f>IFERROR(VLOOKUP($A31,'Виды деятельности'!$A$4:$J$216,10,0),"-")</f>
        <v>-</v>
      </c>
      <c r="N31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1" s="123">
        <f>'Бюджет проекта'!$I31-SUM(Таблица1[[#This Row],[В т.ч. запрашиваемые средства, тыс. руб.]:[В том числе софинансирование (средства партнеров), тыс. руб.]])</f>
        <v>0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</row>
    <row r="32" spans="1:34" s="206" customFormat="1" ht="31" x14ac:dyDescent="0.35">
      <c r="A32" s="203" t="str">
        <f>CONCATENATE(B32,") ",'Виды деятельности'!$C$221)</f>
        <v>3) 1.2. ФОТ привлеченных специалистов</v>
      </c>
      <c r="B32" s="203">
        <v>3</v>
      </c>
      <c r="C32" s="134" t="str">
        <f>IFERROR(VLOOKUP($A32,'Виды деятельности'!$A$4:$J$216,2,0),"-")</f>
        <v>-</v>
      </c>
      <c r="D32" s="205" t="str">
        <f>IFERROR(VLOOKUP($A32,'Виды деятельности'!$A$4:$J$216,4,0),"-")</f>
        <v>-</v>
      </c>
      <c r="E32" s="205" t="str">
        <f>IFERROR(VLOOKUP($A32,'Виды деятельности'!$A$4:$J$216,5,0),"")</f>
        <v/>
      </c>
      <c r="F32" s="205" t="str">
        <f>IFERROR(VLOOKUP($A32,'Виды деятельности'!$A$4:$J$216,6,0),"-")</f>
        <v>-</v>
      </c>
      <c r="G32" s="205" t="str">
        <f>IFERROR(VLOOKUP($A32,'Виды деятельности'!$A$4:$J$216,7,0),"-")</f>
        <v>-</v>
      </c>
      <c r="H32" s="205" t="str">
        <f>IFERROR(VLOOKUP($A32,'Виды деятельности'!$A$4:$J$216,8,0),"-")</f>
        <v>-</v>
      </c>
      <c r="I3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2" s="138"/>
      <c r="K32" s="138"/>
      <c r="L32" s="138"/>
      <c r="M32" s="139" t="str">
        <f>IFERROR(VLOOKUP($A32,'Виды деятельности'!$A$4:$J$216,10,0),"-")</f>
        <v>-</v>
      </c>
      <c r="N32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2" s="123">
        <f>'Бюджет проекта'!$I32-SUM(Таблица1[[#This Row],[В т.ч. запрашиваемые средства, тыс. руб.]:[В том числе софинансирование (средства партнеров), тыс. руб.]])</f>
        <v>0</v>
      </c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</row>
    <row r="33" spans="1:34" s="207" customFormat="1" ht="31" x14ac:dyDescent="0.35">
      <c r="A33" s="203" t="str">
        <f>CONCATENATE(B33,") ",'Виды деятельности'!$C$221)</f>
        <v>4) 1.2. ФОТ привлеченных специалистов</v>
      </c>
      <c r="B33" s="9">
        <v>4</v>
      </c>
      <c r="C33" s="134" t="str">
        <f>IFERROR(VLOOKUP($A33,'Виды деятельности'!$A$4:$J$216,2,0),"-")</f>
        <v>-</v>
      </c>
      <c r="D33" s="205" t="str">
        <f>IFERROR(VLOOKUP($A33,'Виды деятельности'!$A$4:$J$216,4,0),"-")</f>
        <v>-</v>
      </c>
      <c r="E33" s="205" t="str">
        <f>IFERROR(VLOOKUP($A33,'Виды деятельности'!$A$4:$J$216,5,0),"")</f>
        <v/>
      </c>
      <c r="F33" s="205" t="str">
        <f>IFERROR(VLOOKUP($A33,'Виды деятельности'!$A$4:$J$216,6,0),"-")</f>
        <v>-</v>
      </c>
      <c r="G33" s="205" t="str">
        <f>IFERROR(VLOOKUP($A33,'Виды деятельности'!$A$4:$J$216,7,0),"-")</f>
        <v>-</v>
      </c>
      <c r="H33" s="205" t="str">
        <f>IFERROR(VLOOKUP($A33,'Виды деятельности'!$A$4:$J$216,8,0),"-")</f>
        <v>-</v>
      </c>
      <c r="I3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3" s="138"/>
      <c r="K33" s="138"/>
      <c r="L33" s="138"/>
      <c r="M33" s="139" t="str">
        <f>IFERROR(VLOOKUP($A33,'Виды деятельности'!$A$4:$J$216,10,0),"-")</f>
        <v>-</v>
      </c>
      <c r="N33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3" s="123">
        <f>'Бюджет проекта'!$I33-SUM(Таблица1[[#This Row],[В т.ч. запрашиваемые средства, тыс. руб.]:[В том числе софинансирование (средства партнеров), тыс. руб.]])</f>
        <v>0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</row>
    <row r="34" spans="1:34" s="206" customFormat="1" ht="31" x14ac:dyDescent="0.35">
      <c r="A34" s="203" t="str">
        <f>CONCATENATE(B34,") ",'Виды деятельности'!$C$221)</f>
        <v>5) 1.2. ФОТ привлеченных специалистов</v>
      </c>
      <c r="B34" s="203">
        <v>5</v>
      </c>
      <c r="C34" s="134" t="str">
        <f>IFERROR(VLOOKUP($A34,'Виды деятельности'!$A$4:$J$216,2,0),"-")</f>
        <v>-</v>
      </c>
      <c r="D34" s="205" t="str">
        <f>IFERROR(VLOOKUP($A34,'Виды деятельности'!$A$4:$J$216,4,0),"-")</f>
        <v>-</v>
      </c>
      <c r="E34" s="205" t="str">
        <f>IFERROR(VLOOKUP($A34,'Виды деятельности'!$A$4:$J$216,5,0),"")</f>
        <v/>
      </c>
      <c r="F34" s="205" t="str">
        <f>IFERROR(VLOOKUP($A34,'Виды деятельности'!$A$4:$J$216,6,0),"-")</f>
        <v>-</v>
      </c>
      <c r="G34" s="205" t="str">
        <f>IFERROR(VLOOKUP($A34,'Виды деятельности'!$A$4:$J$216,7,0),"-")</f>
        <v>-</v>
      </c>
      <c r="H34" s="205" t="str">
        <f>IFERROR(VLOOKUP($A34,'Виды деятельности'!$A$4:$J$216,8,0),"-")</f>
        <v>-</v>
      </c>
      <c r="I3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4" s="138"/>
      <c r="K34" s="138"/>
      <c r="L34" s="138"/>
      <c r="M34" s="139" t="str">
        <f>IFERROR(VLOOKUP($A34,'Виды деятельности'!$A$4:$J$216,10,0),"-")</f>
        <v>-</v>
      </c>
      <c r="N34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4" s="123">
        <f>'Бюджет проекта'!$I34-SUM(Таблица1[[#This Row],[В т.ч. запрашиваемые средства, тыс. руб.]:[В том числе софинансирование (средства партнеров), тыс. руб.]])</f>
        <v>0</v>
      </c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</row>
    <row r="35" spans="1:34" s="206" customFormat="1" ht="31" x14ac:dyDescent="0.35">
      <c r="A35" s="203" t="str">
        <f>CONCATENATE(B35,") ",'Виды деятельности'!$C$221)</f>
        <v>6) 1.2. ФОТ привлеченных специалистов</v>
      </c>
      <c r="B35" s="9">
        <v>6</v>
      </c>
      <c r="C35" s="134" t="str">
        <f>IFERROR(VLOOKUP($A35,'Виды деятельности'!$A$4:$J$216,2,0),"-")</f>
        <v>-</v>
      </c>
      <c r="D35" s="205" t="str">
        <f>IFERROR(VLOOKUP($A35,'Виды деятельности'!$A$4:$J$216,4,0),"-")</f>
        <v>-</v>
      </c>
      <c r="E35" s="205" t="str">
        <f>IFERROR(VLOOKUP($A35,'Виды деятельности'!$A$4:$J$216,5,0),"")</f>
        <v/>
      </c>
      <c r="F35" s="205" t="str">
        <f>IFERROR(VLOOKUP($A35,'Виды деятельности'!$A$4:$J$216,6,0),"-")</f>
        <v>-</v>
      </c>
      <c r="G35" s="205" t="str">
        <f>IFERROR(VLOOKUP($A35,'Виды деятельности'!$A$4:$J$216,7,0),"-")</f>
        <v>-</v>
      </c>
      <c r="H35" s="205" t="str">
        <f>IFERROR(VLOOKUP($A35,'Виды деятельности'!$A$4:$J$216,8,0),"-")</f>
        <v>-</v>
      </c>
      <c r="I3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5" s="138"/>
      <c r="K35" s="138"/>
      <c r="L35" s="138"/>
      <c r="M35" s="139" t="str">
        <f>IFERROR(VLOOKUP($A35,'Виды деятельности'!$A$4:$J$216,10,0),"-")</f>
        <v>-</v>
      </c>
      <c r="N35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5" s="123">
        <f>'Бюджет проекта'!$I35-SUM(Таблица1[[#This Row],[В т.ч. запрашиваемые средства, тыс. руб.]:[В том числе софинансирование (средства партнеров), тыс. руб.]])</f>
        <v>0</v>
      </c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</row>
    <row r="36" spans="1:34" s="206" customFormat="1" ht="31" x14ac:dyDescent="0.35">
      <c r="A36" s="203" t="str">
        <f>CONCATENATE(B36,") ",'Виды деятельности'!$C$221)</f>
        <v>7) 1.2. ФОТ привлеченных специалистов</v>
      </c>
      <c r="B36" s="203">
        <v>7</v>
      </c>
      <c r="C36" s="134" t="str">
        <f>IFERROR(VLOOKUP($A36,'Виды деятельности'!$A$4:$J$216,2,0),"-")</f>
        <v>-</v>
      </c>
      <c r="D36" s="205" t="str">
        <f>IFERROR(VLOOKUP($A36,'Виды деятельности'!$A$4:$J$216,4,0),"-")</f>
        <v>-</v>
      </c>
      <c r="E36" s="205" t="str">
        <f>IFERROR(VLOOKUP($A36,'Виды деятельности'!$A$4:$J$216,5,0),"")</f>
        <v/>
      </c>
      <c r="F36" s="205" t="str">
        <f>IFERROR(VLOOKUP($A36,'Виды деятельности'!$A$4:$J$216,6,0),"-")</f>
        <v>-</v>
      </c>
      <c r="G36" s="205" t="str">
        <f>IFERROR(VLOOKUP($A36,'Виды деятельности'!$A$4:$J$216,7,0),"-")</f>
        <v>-</v>
      </c>
      <c r="H36" s="205" t="str">
        <f>IFERROR(VLOOKUP($A36,'Виды деятельности'!$A$4:$J$216,8,0),"-")</f>
        <v>-</v>
      </c>
      <c r="I3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6" s="138"/>
      <c r="K36" s="138"/>
      <c r="L36" s="138"/>
      <c r="M36" s="139" t="str">
        <f>IFERROR(VLOOKUP($A36,'Виды деятельности'!$A$4:$J$216,10,0),"-")</f>
        <v>-</v>
      </c>
      <c r="N36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6" s="123">
        <f>'Бюджет проекта'!$I36-SUM(Таблица1[[#This Row],[В т.ч. запрашиваемые средства, тыс. руб.]:[В том числе софинансирование (средства партнеров), тыс. руб.]])</f>
        <v>0</v>
      </c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</row>
    <row r="37" spans="1:34" s="206" customFormat="1" ht="31" x14ac:dyDescent="0.35">
      <c r="A37" s="203" t="str">
        <f>CONCATENATE(B37,") ",'Виды деятельности'!$C$221)</f>
        <v>8) 1.2. ФОТ привлеченных специалистов</v>
      </c>
      <c r="B37" s="9">
        <v>8</v>
      </c>
      <c r="C37" s="134" t="str">
        <f>IFERROR(VLOOKUP($A37,'Виды деятельности'!$A$4:$J$216,2,0),"-")</f>
        <v>-</v>
      </c>
      <c r="D37" s="205" t="str">
        <f>IFERROR(VLOOKUP($A37,'Виды деятельности'!$A$4:$J$216,4,0),"-")</f>
        <v>-</v>
      </c>
      <c r="E37" s="205" t="str">
        <f>IFERROR(VLOOKUP($A37,'Виды деятельности'!$A$4:$J$216,5,0),"")</f>
        <v/>
      </c>
      <c r="F37" s="205" t="str">
        <f>IFERROR(VLOOKUP($A37,'Виды деятельности'!$A$4:$J$216,6,0),"-")</f>
        <v>-</v>
      </c>
      <c r="G37" s="205" t="str">
        <f>IFERROR(VLOOKUP($A37,'Виды деятельности'!$A$4:$J$216,7,0),"-")</f>
        <v>-</v>
      </c>
      <c r="H37" s="205" t="str">
        <f>IFERROR(VLOOKUP($A37,'Виды деятельности'!$A$4:$J$216,8,0),"-")</f>
        <v>-</v>
      </c>
      <c r="I3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7" s="138"/>
      <c r="K37" s="138"/>
      <c r="L37" s="138"/>
      <c r="M37" s="139" t="str">
        <f>IFERROR(VLOOKUP($A37,'Виды деятельности'!$A$4:$J$216,10,0),"-")</f>
        <v>-</v>
      </c>
      <c r="N37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7" s="123">
        <f>'Бюджет проекта'!$I37-SUM(Таблица1[[#This Row],[В т.ч. запрашиваемые средства, тыс. руб.]:[В том числе софинансирование (средства партнеров), тыс. руб.]])</f>
        <v>0</v>
      </c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</row>
    <row r="38" spans="1:34" s="206" customFormat="1" ht="31" x14ac:dyDescent="0.35">
      <c r="A38" s="203" t="str">
        <f>CONCATENATE(B38,") ",'Виды деятельности'!$C$221)</f>
        <v>9) 1.2. ФОТ привлеченных специалистов</v>
      </c>
      <c r="B38" s="203">
        <v>9</v>
      </c>
      <c r="C38" s="134" t="str">
        <f>IFERROR(VLOOKUP($A38,'Виды деятельности'!$A$4:$J$216,2,0),"-")</f>
        <v>-</v>
      </c>
      <c r="D38" s="205" t="str">
        <f>IFERROR(VLOOKUP($A38,'Виды деятельности'!$A$4:$J$216,4,0),"-")</f>
        <v>-</v>
      </c>
      <c r="E38" s="205" t="str">
        <f>IFERROR(VLOOKUP($A38,'Виды деятельности'!$A$4:$J$216,5,0),"")</f>
        <v/>
      </c>
      <c r="F38" s="205" t="str">
        <f>IFERROR(VLOOKUP($A38,'Виды деятельности'!$A$4:$J$216,6,0),"-")</f>
        <v>-</v>
      </c>
      <c r="G38" s="205" t="str">
        <f>IFERROR(VLOOKUP($A38,'Виды деятельности'!$A$4:$J$216,7,0),"-")</f>
        <v>-</v>
      </c>
      <c r="H38" s="205" t="str">
        <f>IFERROR(VLOOKUP($A38,'Виды деятельности'!$A$4:$J$216,8,0),"-")</f>
        <v>-</v>
      </c>
      <c r="I3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8" s="138"/>
      <c r="K38" s="138"/>
      <c r="L38" s="138"/>
      <c r="M38" s="139" t="str">
        <f>IFERROR(VLOOKUP($A38,'Виды деятельности'!$A$4:$J$216,10,0),"-")</f>
        <v>-</v>
      </c>
      <c r="N38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8" s="123">
        <f>'Бюджет проекта'!$I38-SUM(Таблица1[[#This Row],[В т.ч. запрашиваемые средства, тыс. руб.]:[В том числе софинансирование (средства партнеров), тыс. руб.]])</f>
        <v>0</v>
      </c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</row>
    <row r="39" spans="1:34" s="207" customFormat="1" ht="31" x14ac:dyDescent="0.35">
      <c r="A39" s="203" t="str">
        <f>CONCATENATE(B39,") ",'Виды деятельности'!$C$221)</f>
        <v>10) 1.2. ФОТ привлеченных специалистов</v>
      </c>
      <c r="B39" s="9">
        <v>10</v>
      </c>
      <c r="C39" s="134" t="str">
        <f>IFERROR(VLOOKUP($A39,'Виды деятельности'!$A$4:$J$216,2,0),"-")</f>
        <v>-</v>
      </c>
      <c r="D39" s="205" t="str">
        <f>IFERROR(VLOOKUP($A39,'Виды деятельности'!$A$4:$J$216,4,0),"-")</f>
        <v>-</v>
      </c>
      <c r="E39" s="205" t="str">
        <f>IFERROR(VLOOKUP($A39,'Виды деятельности'!$A$4:$J$216,5,0),"")</f>
        <v/>
      </c>
      <c r="F39" s="205" t="str">
        <f>IFERROR(VLOOKUP($A39,'Виды деятельности'!$A$4:$J$216,6,0),"-")</f>
        <v>-</v>
      </c>
      <c r="G39" s="205" t="str">
        <f>IFERROR(VLOOKUP($A39,'Виды деятельности'!$A$4:$J$216,7,0),"-")</f>
        <v>-</v>
      </c>
      <c r="H39" s="205" t="str">
        <f>IFERROR(VLOOKUP($A39,'Виды деятельности'!$A$4:$J$216,8,0),"-")</f>
        <v>-</v>
      </c>
      <c r="I3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9" s="138"/>
      <c r="K39" s="138"/>
      <c r="L39" s="138"/>
      <c r="M39" s="139" t="str">
        <f>IFERROR(VLOOKUP($A39,'Виды деятельности'!$A$4:$J$216,10,0),"-")</f>
        <v>-</v>
      </c>
      <c r="N39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9" s="123">
        <f>'Бюджет проекта'!$I39-SUM(Таблица1[[#This Row],[В т.ч. запрашиваемые средства, тыс. руб.]:[В том числе софинансирование (средства партнеров), тыс. руб.]])</f>
        <v>0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4" s="207" customFormat="1" ht="31" x14ac:dyDescent="0.35">
      <c r="A40" s="203" t="str">
        <f>CONCATENATE(B40,") ",'Виды деятельности'!$C$221)</f>
        <v>11) 1.2. ФОТ привлеченных специалистов</v>
      </c>
      <c r="B40" s="203">
        <v>11</v>
      </c>
      <c r="C40" s="134" t="str">
        <f>IFERROR(VLOOKUP($A40,'Виды деятельности'!$A$4:$J$216,2,0),"-")</f>
        <v>-</v>
      </c>
      <c r="D40" s="205" t="str">
        <f>IFERROR(VLOOKUP($A40,'Виды деятельности'!$A$4:$J$216,4,0),"-")</f>
        <v>-</v>
      </c>
      <c r="E40" s="205" t="str">
        <f>IFERROR(VLOOKUP($A40,'Виды деятельности'!$A$4:$J$216,5,0),"")</f>
        <v/>
      </c>
      <c r="F40" s="205" t="str">
        <f>IFERROR(VLOOKUP($A40,'Виды деятельности'!$A$4:$J$216,6,0),"-")</f>
        <v>-</v>
      </c>
      <c r="G40" s="205" t="str">
        <f>IFERROR(VLOOKUP($A40,'Виды деятельности'!$A$4:$J$216,7,0),"-")</f>
        <v>-</v>
      </c>
      <c r="H40" s="205" t="str">
        <f>IFERROR(VLOOKUP($A40,'Виды деятельности'!$A$4:$J$216,8,0),"-")</f>
        <v>-</v>
      </c>
      <c r="I4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0" s="138"/>
      <c r="K40" s="138"/>
      <c r="L40" s="138"/>
      <c r="M40" s="139" t="str">
        <f>IFERROR(VLOOKUP($A40,'Виды деятельности'!$A$4:$J$216,10,0),"-")</f>
        <v>-</v>
      </c>
      <c r="N40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0" s="123">
        <f>'Бюджет проекта'!$I40-SUM(Таблица1[[#This Row],[В т.ч. запрашиваемые средства, тыс. руб.]:[В том числе софинансирование (средства партнеров), тыс. руб.]])</f>
        <v>0</v>
      </c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s="207" customFormat="1" ht="31" x14ac:dyDescent="0.35">
      <c r="A41" s="203" t="str">
        <f>CONCATENATE(B41,") ",'Виды деятельности'!$C$221)</f>
        <v>12) 1.2. ФОТ привлеченных специалистов</v>
      </c>
      <c r="B41" s="9">
        <v>12</v>
      </c>
      <c r="C41" s="134" t="str">
        <f>IFERROR(VLOOKUP($A41,'Виды деятельности'!$A$4:$J$216,2,0),"-")</f>
        <v>-</v>
      </c>
      <c r="D41" s="205" t="str">
        <f>IFERROR(VLOOKUP($A41,'Виды деятельности'!$A$4:$J$216,4,0),"-")</f>
        <v>-</v>
      </c>
      <c r="E41" s="205" t="str">
        <f>IFERROR(VLOOKUP($A41,'Виды деятельности'!$A$4:$J$216,5,0),"")</f>
        <v/>
      </c>
      <c r="F41" s="205" t="str">
        <f>IFERROR(VLOOKUP($A41,'Виды деятельности'!$A$4:$J$216,6,0),"-")</f>
        <v>-</v>
      </c>
      <c r="G41" s="205" t="str">
        <f>IFERROR(VLOOKUP($A41,'Виды деятельности'!$A$4:$J$216,7,0),"-")</f>
        <v>-</v>
      </c>
      <c r="H41" s="205" t="str">
        <f>IFERROR(VLOOKUP($A41,'Виды деятельности'!$A$4:$J$216,8,0),"-")</f>
        <v>-</v>
      </c>
      <c r="I4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1" s="138"/>
      <c r="K41" s="138"/>
      <c r="L41" s="138"/>
      <c r="M41" s="139" t="str">
        <f>IFERROR(VLOOKUP($A41,'Виды деятельности'!$A$4:$J$216,10,0),"-")</f>
        <v>-</v>
      </c>
      <c r="N41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1" s="123">
        <f>'Бюджет проекта'!$I41-SUM(Таблица1[[#This Row],[В т.ч. запрашиваемые средства, тыс. руб.]:[В том числе софинансирование (средства партнеров), тыс. руб.]])</f>
        <v>0</v>
      </c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s="206" customFormat="1" ht="31" x14ac:dyDescent="0.35">
      <c r="A42" s="203" t="str">
        <f>CONCATENATE(B42,") ",'Виды деятельности'!$C$221)</f>
        <v>13) 1.2. ФОТ привлеченных специалистов</v>
      </c>
      <c r="B42" s="203">
        <v>13</v>
      </c>
      <c r="C42" s="134" t="str">
        <f>IFERROR(VLOOKUP($A42,'Виды деятельности'!$A$4:$J$216,2,0),"-")</f>
        <v>-</v>
      </c>
      <c r="D42" s="205" t="str">
        <f>IFERROR(VLOOKUP($A42,'Виды деятельности'!$A$4:$J$216,4,0),"-")</f>
        <v>-</v>
      </c>
      <c r="E42" s="205" t="str">
        <f>IFERROR(VLOOKUP($A42,'Виды деятельности'!$A$4:$J$216,5,0),"")</f>
        <v/>
      </c>
      <c r="F42" s="205" t="str">
        <f>IFERROR(VLOOKUP($A42,'Виды деятельности'!$A$4:$J$216,6,0),"-")</f>
        <v>-</v>
      </c>
      <c r="G42" s="205" t="str">
        <f>IFERROR(VLOOKUP($A42,'Виды деятельности'!$A$4:$J$216,7,0),"-")</f>
        <v>-</v>
      </c>
      <c r="H42" s="205" t="str">
        <f>IFERROR(VLOOKUP($A42,'Виды деятельности'!$A$4:$J$216,8,0),"-")</f>
        <v>-</v>
      </c>
      <c r="I4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2" s="138"/>
      <c r="K42" s="138"/>
      <c r="L42" s="138"/>
      <c r="M42" s="139" t="str">
        <f>IFERROR(VLOOKUP($A42,'Виды деятельности'!$A$4:$J$216,10,0),"-")</f>
        <v>-</v>
      </c>
      <c r="N42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2" s="123">
        <f>'Бюджет проекта'!$I42-SUM(Таблица1[[#This Row],[В т.ч. запрашиваемые средства, тыс. руб.]:[В том числе софинансирование (средства партнеров), тыс. руб.]])</f>
        <v>0</v>
      </c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</row>
    <row r="43" spans="1:34" s="207" customFormat="1" ht="31" x14ac:dyDescent="0.35">
      <c r="A43" s="203" t="str">
        <f>CONCATENATE(B43,") ",'Виды деятельности'!$C$221)</f>
        <v>14) 1.2. ФОТ привлеченных специалистов</v>
      </c>
      <c r="B43" s="9">
        <v>14</v>
      </c>
      <c r="C43" s="134" t="str">
        <f>IFERROR(VLOOKUP($A43,'Виды деятельности'!$A$4:$J$216,2,0),"-")</f>
        <v>-</v>
      </c>
      <c r="D43" s="205" t="str">
        <f>IFERROR(VLOOKUP($A43,'Виды деятельности'!$A$4:$J$216,4,0),"-")</f>
        <v>-</v>
      </c>
      <c r="E43" s="205" t="str">
        <f>IFERROR(VLOOKUP($A43,'Виды деятельности'!$A$4:$J$216,5,0),"")</f>
        <v/>
      </c>
      <c r="F43" s="205" t="str">
        <f>IFERROR(VLOOKUP($A43,'Виды деятельности'!$A$4:$J$216,6,0),"-")</f>
        <v>-</v>
      </c>
      <c r="G43" s="205" t="str">
        <f>IFERROR(VLOOKUP($A43,'Виды деятельности'!$A$4:$J$216,7,0),"-")</f>
        <v>-</v>
      </c>
      <c r="H43" s="205" t="str">
        <f>IFERROR(VLOOKUP($A43,'Виды деятельности'!$A$4:$J$216,8,0),"-")</f>
        <v>-</v>
      </c>
      <c r="I4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3" s="138"/>
      <c r="K43" s="138"/>
      <c r="L43" s="138"/>
      <c r="M43" s="139" t="str">
        <f>IFERROR(VLOOKUP($A43,'Виды деятельности'!$A$4:$J$216,10,0),"-")</f>
        <v>-</v>
      </c>
      <c r="N43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3" s="123">
        <f>'Бюджет проекта'!$I43-SUM(Таблица1[[#This Row],[В т.ч. запрашиваемые средства, тыс. руб.]:[В том числе софинансирование (средства партнеров), тыс. руб.]])</f>
        <v>0</v>
      </c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</row>
    <row r="44" spans="1:34" s="206" customFormat="1" ht="31" x14ac:dyDescent="0.35">
      <c r="A44" s="203" t="str">
        <f>CONCATENATE(B44,") ",'Виды деятельности'!$C$221)</f>
        <v>15) 1.2. ФОТ привлеченных специалистов</v>
      </c>
      <c r="B44" s="203">
        <v>15</v>
      </c>
      <c r="C44" s="134" t="str">
        <f>IFERROR(VLOOKUP($A44,'Виды деятельности'!$A$4:$J$216,2,0),"-")</f>
        <v>-</v>
      </c>
      <c r="D44" s="205" t="str">
        <f>IFERROR(VLOOKUP($A44,'Виды деятельности'!$A$4:$J$216,4,0),"-")</f>
        <v>-</v>
      </c>
      <c r="E44" s="205" t="str">
        <f>IFERROR(VLOOKUP($A44,'Виды деятельности'!$A$4:$J$216,5,0),"")</f>
        <v/>
      </c>
      <c r="F44" s="205" t="str">
        <f>IFERROR(VLOOKUP($A44,'Виды деятельности'!$A$4:$J$216,6,0),"-")</f>
        <v>-</v>
      </c>
      <c r="G44" s="205" t="str">
        <f>IFERROR(VLOOKUP($A44,'Виды деятельности'!$A$4:$J$216,7,0),"-")</f>
        <v>-</v>
      </c>
      <c r="H44" s="205" t="str">
        <f>IFERROR(VLOOKUP($A44,'Виды деятельности'!$A$4:$J$216,8,0),"-")</f>
        <v>-</v>
      </c>
      <c r="I4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4" s="138"/>
      <c r="K44" s="138"/>
      <c r="L44" s="138"/>
      <c r="M44" s="139" t="str">
        <f>IFERROR(VLOOKUP($A44,'Виды деятельности'!$A$4:$J$216,10,0),"-")</f>
        <v>-</v>
      </c>
      <c r="N44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4" s="123">
        <f>'Бюджет проекта'!$I44-SUM(Таблица1[[#This Row],[В т.ч. запрашиваемые средства, тыс. руб.]:[В том числе софинансирование (средства партнеров), тыс. руб.]])</f>
        <v>0</v>
      </c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</row>
    <row r="45" spans="1:34" s="207" customFormat="1" ht="31" x14ac:dyDescent="0.35">
      <c r="A45" s="203" t="str">
        <f>CONCATENATE(B45,") ",'Виды деятельности'!$C$221)</f>
        <v>16) 1.2. ФОТ привлеченных специалистов</v>
      </c>
      <c r="B45" s="9">
        <v>16</v>
      </c>
      <c r="C45" s="134" t="str">
        <f>IFERROR(VLOOKUP($A45,'Виды деятельности'!$A$4:$J$216,2,0),"-")</f>
        <v>-</v>
      </c>
      <c r="D45" s="205" t="str">
        <f>IFERROR(VLOOKUP($A45,'Виды деятельности'!$A$4:$J$216,4,0),"-")</f>
        <v>-</v>
      </c>
      <c r="E45" s="205" t="str">
        <f>IFERROR(VLOOKUP($A45,'Виды деятельности'!$A$4:$J$216,5,0),"")</f>
        <v/>
      </c>
      <c r="F45" s="205" t="str">
        <f>IFERROR(VLOOKUP($A45,'Виды деятельности'!$A$4:$J$216,6,0),"-")</f>
        <v>-</v>
      </c>
      <c r="G45" s="205" t="str">
        <f>IFERROR(VLOOKUP($A45,'Виды деятельности'!$A$4:$J$216,7,0),"-")</f>
        <v>-</v>
      </c>
      <c r="H45" s="205" t="str">
        <f>IFERROR(VLOOKUP($A45,'Виды деятельности'!$A$4:$J$216,8,0),"-")</f>
        <v>-</v>
      </c>
      <c r="I4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5" s="138"/>
      <c r="K45" s="138"/>
      <c r="L45" s="138"/>
      <c r="M45" s="139" t="str">
        <f>IFERROR(VLOOKUP($A45,'Виды деятельности'!$A$4:$J$216,10,0),"-")</f>
        <v>-</v>
      </c>
      <c r="N45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5" s="123">
        <f>'Бюджет проекта'!$I45-SUM(Таблица1[[#This Row],[В т.ч. запрашиваемые средства, тыс. руб.]:[В том числе софинансирование (средства партнеров), тыс. руб.]])</f>
        <v>0</v>
      </c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</row>
    <row r="46" spans="1:34" s="207" customFormat="1" ht="31" x14ac:dyDescent="0.35">
      <c r="A46" s="203" t="str">
        <f>CONCATENATE(B46,") ",'Виды деятельности'!$C$221)</f>
        <v>17) 1.2. ФОТ привлеченных специалистов</v>
      </c>
      <c r="B46" s="203">
        <v>17</v>
      </c>
      <c r="C46" s="134" t="str">
        <f>IFERROR(VLOOKUP($A46,'Виды деятельности'!$A$4:$J$216,2,0),"-")</f>
        <v>-</v>
      </c>
      <c r="D46" s="205" t="str">
        <f>IFERROR(VLOOKUP($A46,'Виды деятельности'!$A$4:$J$216,4,0),"-")</f>
        <v>-</v>
      </c>
      <c r="E46" s="205" t="str">
        <f>IFERROR(VLOOKUP($A46,'Виды деятельности'!$A$4:$J$216,5,0),"")</f>
        <v/>
      </c>
      <c r="F46" s="205" t="str">
        <f>IFERROR(VLOOKUP($A46,'Виды деятельности'!$A$4:$J$216,6,0),"-")</f>
        <v>-</v>
      </c>
      <c r="G46" s="205" t="str">
        <f>IFERROR(VLOOKUP($A46,'Виды деятельности'!$A$4:$J$216,7,0),"-")</f>
        <v>-</v>
      </c>
      <c r="H46" s="205" t="str">
        <f>IFERROR(VLOOKUP($A46,'Виды деятельности'!$A$4:$J$216,8,0),"-")</f>
        <v>-</v>
      </c>
      <c r="I4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6" s="138"/>
      <c r="K46" s="138"/>
      <c r="L46" s="138"/>
      <c r="M46" s="139" t="str">
        <f>IFERROR(VLOOKUP($A46,'Виды деятельности'!$A$4:$J$216,10,0),"-")</f>
        <v>-</v>
      </c>
      <c r="N46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6" s="123">
        <f>'Бюджет проекта'!$I46-SUM(Таблица1[[#This Row],[В т.ч. запрашиваемые средства, тыс. руб.]:[В том числе софинансирование (средства партнеров), тыс. руб.]])</f>
        <v>0</v>
      </c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</row>
    <row r="47" spans="1:34" s="207" customFormat="1" ht="31" x14ac:dyDescent="0.35">
      <c r="A47" s="203" t="str">
        <f>CONCATENATE(B47,") ",'Виды деятельности'!$C$221)</f>
        <v>18) 1.2. ФОТ привлеченных специалистов</v>
      </c>
      <c r="B47" s="9">
        <v>18</v>
      </c>
      <c r="C47" s="134" t="str">
        <f>IFERROR(VLOOKUP($A47,'Виды деятельности'!$A$4:$J$216,2,0),"-")</f>
        <v>-</v>
      </c>
      <c r="D47" s="205" t="str">
        <f>IFERROR(VLOOKUP($A47,'Виды деятельности'!$A$4:$J$216,4,0),"-")</f>
        <v>-</v>
      </c>
      <c r="E47" s="205" t="str">
        <f>IFERROR(VLOOKUP($A47,'Виды деятельности'!$A$4:$J$216,5,0),"")</f>
        <v/>
      </c>
      <c r="F47" s="205" t="str">
        <f>IFERROR(VLOOKUP($A47,'Виды деятельности'!$A$4:$J$216,6,0),"-")</f>
        <v>-</v>
      </c>
      <c r="G47" s="205" t="str">
        <f>IFERROR(VLOOKUP($A47,'Виды деятельности'!$A$4:$J$216,7,0),"-")</f>
        <v>-</v>
      </c>
      <c r="H47" s="205" t="str">
        <f>IFERROR(VLOOKUP($A47,'Виды деятельности'!$A$4:$J$216,8,0),"-")</f>
        <v>-</v>
      </c>
      <c r="I4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7" s="138"/>
      <c r="K47" s="138"/>
      <c r="L47" s="138"/>
      <c r="M47" s="139" t="str">
        <f>IFERROR(VLOOKUP($A47,'Виды деятельности'!$A$4:$J$216,10,0),"-")</f>
        <v>-</v>
      </c>
      <c r="N47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7" s="123">
        <f>'Бюджет проекта'!$I47-SUM(Таблица1[[#This Row],[В т.ч. запрашиваемые средства, тыс. руб.]:[В том числе софинансирование (средства партнеров), тыс. руб.]])</f>
        <v>0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</row>
    <row r="48" spans="1:34" s="207" customFormat="1" ht="31" x14ac:dyDescent="0.35">
      <c r="A48" s="203" t="str">
        <f>CONCATENATE(B48,") ",'Виды деятельности'!$C$221)</f>
        <v>19) 1.2. ФОТ привлеченных специалистов</v>
      </c>
      <c r="B48" s="203">
        <v>19</v>
      </c>
      <c r="C48" s="134" t="str">
        <f>IFERROR(VLOOKUP($A48,'Виды деятельности'!$A$4:$J$216,2,0),"-")</f>
        <v>-</v>
      </c>
      <c r="D48" s="205" t="str">
        <f>IFERROR(VLOOKUP($A48,'Виды деятельности'!$A$4:$J$216,4,0),"-")</f>
        <v>-</v>
      </c>
      <c r="E48" s="205" t="str">
        <f>IFERROR(VLOOKUP($A48,'Виды деятельности'!$A$4:$J$216,5,0),"")</f>
        <v/>
      </c>
      <c r="F48" s="205" t="str">
        <f>IFERROR(VLOOKUP($A48,'Виды деятельности'!$A$4:$J$216,6,0),"-")</f>
        <v>-</v>
      </c>
      <c r="G48" s="205" t="str">
        <f>IFERROR(VLOOKUP($A48,'Виды деятельности'!$A$4:$J$216,7,0),"-")</f>
        <v>-</v>
      </c>
      <c r="H48" s="205" t="str">
        <f>IFERROR(VLOOKUP($A48,'Виды деятельности'!$A$4:$J$216,8,0),"-")</f>
        <v>-</v>
      </c>
      <c r="I4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8" s="138"/>
      <c r="K48" s="138"/>
      <c r="L48" s="138"/>
      <c r="M48" s="139" t="str">
        <f>IFERROR(VLOOKUP($A48,'Виды деятельности'!$A$4:$J$216,10,0),"-")</f>
        <v>-</v>
      </c>
      <c r="N48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8" s="123">
        <f>'Бюджет проекта'!$I48-SUM(Таблица1[[#This Row],[В т.ч. запрашиваемые средства, тыс. руб.]:[В том числе софинансирование (средства партнеров), тыс. руб.]])</f>
        <v>0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</row>
    <row r="49" spans="1:34" s="207" customFormat="1" ht="31" x14ac:dyDescent="0.35">
      <c r="A49" s="203" t="str">
        <f>CONCATENATE(B49,") ",'Виды деятельности'!$C$221)</f>
        <v>20) 1.2. ФОТ привлеченных специалистов</v>
      </c>
      <c r="B49" s="9">
        <v>20</v>
      </c>
      <c r="C49" s="134" t="str">
        <f>IFERROR(VLOOKUP($A49,'Виды деятельности'!$A$4:$J$216,2,0),"-")</f>
        <v>-</v>
      </c>
      <c r="D49" s="205" t="str">
        <f>IFERROR(VLOOKUP($A49,'Виды деятельности'!$A$4:$J$216,4,0),"-")</f>
        <v>-</v>
      </c>
      <c r="E49" s="205" t="str">
        <f>IFERROR(VLOOKUP($A49,'Виды деятельности'!$A$4:$J$216,5,0),"")</f>
        <v/>
      </c>
      <c r="F49" s="205" t="str">
        <f>IFERROR(VLOOKUP($A49,'Виды деятельности'!$A$4:$J$216,6,0),"-")</f>
        <v>-</v>
      </c>
      <c r="G49" s="205" t="str">
        <f>IFERROR(VLOOKUP($A49,'Виды деятельности'!$A$4:$J$216,7,0),"-")</f>
        <v>-</v>
      </c>
      <c r="H49" s="205" t="str">
        <f>IFERROR(VLOOKUP($A49,'Виды деятельности'!$A$4:$J$216,8,0),"-")</f>
        <v>-</v>
      </c>
      <c r="I4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9" s="138"/>
      <c r="K49" s="138"/>
      <c r="L49" s="138"/>
      <c r="M49" s="139" t="str">
        <f>IFERROR(VLOOKUP($A49,'Виды деятельности'!$A$4:$J$216,10,0),"-")</f>
        <v>-</v>
      </c>
      <c r="N49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9" s="123">
        <f>'Бюджет проекта'!$I49-SUM(Таблица1[[#This Row],[В т.ч. запрашиваемые средства, тыс. руб.]:[В том числе софинансирование (средства партнеров), тыс. руб.]])</f>
        <v>0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</row>
    <row r="50" spans="1:34" s="207" customFormat="1" ht="29" x14ac:dyDescent="0.35">
      <c r="A50" s="9"/>
      <c r="B50" s="9"/>
      <c r="C50" s="100"/>
      <c r="D50" s="27"/>
      <c r="E50" s="28" t="s">
        <v>39</v>
      </c>
      <c r="F50" s="29"/>
      <c r="G50" s="30"/>
      <c r="H50" s="31"/>
      <c r="I50" s="32">
        <f>SUBTOTAL(9,I51:I70)</f>
        <v>0</v>
      </c>
      <c r="J50" s="32">
        <f>SUBTOTAL(9,J51:J70)</f>
        <v>0</v>
      </c>
      <c r="K50" s="32">
        <f t="shared" ref="K50:L50" si="1">SUBTOTAL(9,K51:K70)</f>
        <v>0</v>
      </c>
      <c r="L50" s="32">
        <f t="shared" si="1"/>
        <v>0</v>
      </c>
      <c r="M50" s="92"/>
      <c r="N50" s="120">
        <f>SUM(J50:L50)</f>
        <v>0</v>
      </c>
      <c r="O50" s="121">
        <f>'Бюджет проекта'!$I50-'Бюджет проекта'!$N50</f>
        <v>0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</row>
    <row r="51" spans="1:34" s="210" customFormat="1" ht="15.5" x14ac:dyDescent="0.35">
      <c r="A51" s="203" t="str">
        <f>CONCATENATE(B51,") ",'Виды деятельности'!$C$222)</f>
        <v>1) 1.3. ФОТ АУП</v>
      </c>
      <c r="B51" s="209">
        <v>1</v>
      </c>
      <c r="C51" s="134" t="str">
        <f>IFERROR(VLOOKUP($A51,'Виды деятельности'!$A$4:$J$216,2,0),"-")</f>
        <v>4. Иные расходы</v>
      </c>
      <c r="D51" s="205" t="str">
        <f>IFERROR(VLOOKUP($A51,'Виды деятельности'!$A$4:$J$216,4,0),"-")</f>
        <v>Административные</v>
      </c>
      <c r="E51" s="245">
        <f>IFERROR(VLOOKUP($A51,'Виды деятельности'!$A$4:$J$216,5,0),"")</f>
        <v>0</v>
      </c>
      <c r="F51" s="205">
        <f>IFERROR(VLOOKUP($A51,'Виды деятельности'!$A$4:$J$216,6,0),"-")</f>
        <v>0</v>
      </c>
      <c r="G51" s="205">
        <f>IFERROR(VLOOKUP($A51,'Виды деятельности'!$A$4:$J$216,7,0),"-")</f>
        <v>0</v>
      </c>
      <c r="H51" s="205">
        <f>IFERROR(VLOOKUP($A51,'Виды деятельности'!$A$4:$J$216,8,0),"-")</f>
        <v>0</v>
      </c>
      <c r="I5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1" s="140"/>
      <c r="K51" s="140"/>
      <c r="L51" s="140"/>
      <c r="M51" s="247"/>
      <c r="N51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1" s="123">
        <f>'Бюджет проекта'!$I51-SUM(Таблица1[[#This Row],[В т.ч. запрашиваемые средства, тыс. руб.]:[В том числе софинансирование (средства партнеров), тыс. руб.]])</f>
        <v>0</v>
      </c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</row>
    <row r="52" spans="1:34" s="210" customFormat="1" ht="15.5" x14ac:dyDescent="0.35">
      <c r="A52" s="203" t="str">
        <f>CONCATENATE(B52,") ",'Виды деятельности'!$C$222)</f>
        <v>2) 1.3. ФОТ АУП</v>
      </c>
      <c r="B52" s="209">
        <v>2</v>
      </c>
      <c r="C52" s="134" t="str">
        <f>IFERROR(VLOOKUP($A52,'Виды деятельности'!$A$4:$J$216,2,0),"-")</f>
        <v>4. Иные расходы</v>
      </c>
      <c r="D52" s="205" t="str">
        <f>IFERROR(VLOOKUP($A52,'Виды деятельности'!$A$4:$J$216,4,0),"-")</f>
        <v>Административные</v>
      </c>
      <c r="E52" s="245">
        <f>IFERROR(VLOOKUP($A52,'Виды деятельности'!$A$4:$J$216,5,0),"")</f>
        <v>0</v>
      </c>
      <c r="F52" s="205">
        <f>IFERROR(VLOOKUP($A52,'Виды деятельности'!$A$4:$J$216,6,0),"-")</f>
        <v>0</v>
      </c>
      <c r="G52" s="205">
        <f>IFERROR(VLOOKUP($A52,'Виды деятельности'!$A$4:$J$216,7,0),"-")</f>
        <v>0</v>
      </c>
      <c r="H52" s="205">
        <f>IFERROR(VLOOKUP($A52,'Виды деятельности'!$A$4:$J$216,8,0),"-")</f>
        <v>0</v>
      </c>
      <c r="I5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2" s="140"/>
      <c r="K52" s="140"/>
      <c r="L52" s="140"/>
      <c r="M52" s="247"/>
      <c r="N52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2" s="123">
        <f>'Бюджет проекта'!$I52-SUM(Таблица1[[#This Row],[В т.ч. запрашиваемые средства, тыс. руб.]:[В том числе софинансирование (средства партнеров), тыс. руб.]])</f>
        <v>0</v>
      </c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</row>
    <row r="53" spans="1:34" s="210" customFormat="1" ht="15.5" x14ac:dyDescent="0.35">
      <c r="A53" s="203" t="str">
        <f>CONCATENATE(B53,") ",'Виды деятельности'!$C$222)</f>
        <v>3) 1.3. ФОТ АУП</v>
      </c>
      <c r="B53" s="209">
        <v>3</v>
      </c>
      <c r="C53" s="134" t="str">
        <f>IFERROR(VLOOKUP($A53,'Виды деятельности'!$A$4:$J$216,2,0),"-")</f>
        <v>-</v>
      </c>
      <c r="D53" s="205" t="str">
        <f>IFERROR(VLOOKUP($A53,'Виды деятельности'!$A$4:$J$216,4,0),"-")</f>
        <v>-</v>
      </c>
      <c r="E53" s="205" t="str">
        <f>IFERROR(VLOOKUP($A53,'Виды деятельности'!$A$4:$J$216,5,0),"")</f>
        <v/>
      </c>
      <c r="F53" s="205" t="str">
        <f>IFERROR(VLOOKUP($A53,'Виды деятельности'!$A$4:$J$216,6,0),"-")</f>
        <v>-</v>
      </c>
      <c r="G53" s="205" t="str">
        <f>IFERROR(VLOOKUP($A53,'Виды деятельности'!$A$4:$J$216,7,0),"-")</f>
        <v>-</v>
      </c>
      <c r="H53" s="205" t="str">
        <f>IFERROR(VLOOKUP($A53,'Виды деятельности'!$A$4:$J$216,8,0),"-")</f>
        <v>-</v>
      </c>
      <c r="I5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3" s="140"/>
      <c r="K53" s="140"/>
      <c r="L53" s="140"/>
      <c r="M53" s="139" t="str">
        <f>IFERROR(VLOOKUP($A53,'Виды деятельности'!$A$4:$J$216,10,0),"-")</f>
        <v>-</v>
      </c>
      <c r="N53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3" s="123">
        <f>'Бюджет проекта'!$I53-SUM(Таблица1[[#This Row],[В т.ч. запрашиваемые средства, тыс. руб.]:[В том числе софинансирование (средства партнеров), тыс. руб.]])</f>
        <v>0</v>
      </c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</row>
    <row r="54" spans="1:34" s="210" customFormat="1" ht="15.5" x14ac:dyDescent="0.35">
      <c r="A54" s="203" t="str">
        <f>CONCATENATE(B54,") ",'Виды деятельности'!$C$222)</f>
        <v>4) 1.3. ФОТ АУП</v>
      </c>
      <c r="B54" s="209">
        <v>4</v>
      </c>
      <c r="C54" s="134" t="str">
        <f>IFERROR(VLOOKUP($A54,'Виды деятельности'!$A$4:$J$216,2,0),"-")</f>
        <v>-</v>
      </c>
      <c r="D54" s="205" t="str">
        <f>IFERROR(VLOOKUP($A54,'Виды деятельности'!$A$4:$J$216,4,0),"-")</f>
        <v>-</v>
      </c>
      <c r="E54" s="205" t="str">
        <f>IFERROR(VLOOKUP($A54,'Виды деятельности'!$A$4:$J$216,5,0),"")</f>
        <v/>
      </c>
      <c r="F54" s="205" t="str">
        <f>IFERROR(VLOOKUP($A54,'Виды деятельности'!$A$4:$J$216,6,0),"-")</f>
        <v>-</v>
      </c>
      <c r="G54" s="205" t="str">
        <f>IFERROR(VLOOKUP($A54,'Виды деятельности'!$A$4:$J$216,7,0),"-")</f>
        <v>-</v>
      </c>
      <c r="H54" s="205" t="str">
        <f>IFERROR(VLOOKUP($A54,'Виды деятельности'!$A$4:$J$216,8,0),"-")</f>
        <v>-</v>
      </c>
      <c r="I5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4" s="140"/>
      <c r="K54" s="140"/>
      <c r="L54" s="140"/>
      <c r="M54" s="139" t="str">
        <f>IFERROR(VLOOKUP($A54,'Виды деятельности'!$A$4:$J$216,10,0),"-")</f>
        <v>-</v>
      </c>
      <c r="N54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4" s="123">
        <f>'Бюджет проекта'!$I54-SUM(Таблица1[[#This Row],[В т.ч. запрашиваемые средства, тыс. руб.]:[В том числе софинансирование (средства партнеров), тыс. руб.]])</f>
        <v>0</v>
      </c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</row>
    <row r="55" spans="1:34" s="210" customFormat="1" ht="15.5" x14ac:dyDescent="0.35">
      <c r="A55" s="203" t="str">
        <f>CONCATENATE(B55,") ",'Виды деятельности'!$C$222)</f>
        <v>5) 1.3. ФОТ АУП</v>
      </c>
      <c r="B55" s="209">
        <v>5</v>
      </c>
      <c r="C55" s="134" t="str">
        <f>IFERROR(VLOOKUP($A55,'Виды деятельности'!$A$4:$J$216,2,0),"-")</f>
        <v>-</v>
      </c>
      <c r="D55" s="205" t="str">
        <f>IFERROR(VLOOKUP($A55,'Виды деятельности'!$A$4:$J$216,4,0),"-")</f>
        <v>-</v>
      </c>
      <c r="E55" s="205" t="str">
        <f>IFERROR(VLOOKUP($A55,'Виды деятельности'!$A$4:$J$216,5,0),"")</f>
        <v/>
      </c>
      <c r="F55" s="205" t="str">
        <f>IFERROR(VLOOKUP($A55,'Виды деятельности'!$A$4:$J$216,6,0),"-")</f>
        <v>-</v>
      </c>
      <c r="G55" s="205" t="str">
        <f>IFERROR(VLOOKUP($A55,'Виды деятельности'!$A$4:$J$216,7,0),"-")</f>
        <v>-</v>
      </c>
      <c r="H55" s="205" t="str">
        <f>IFERROR(VLOOKUP($A55,'Виды деятельности'!$A$4:$J$216,8,0),"-")</f>
        <v>-</v>
      </c>
      <c r="I5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5" s="140"/>
      <c r="K55" s="140"/>
      <c r="L55" s="140"/>
      <c r="M55" s="139" t="str">
        <f>IFERROR(VLOOKUP($A55,'Виды деятельности'!$A$4:$J$216,10,0),"-")</f>
        <v>-</v>
      </c>
      <c r="N55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5" s="123">
        <f>'Бюджет проекта'!$I55-SUM(Таблица1[[#This Row],[В т.ч. запрашиваемые средства, тыс. руб.]:[В том числе софинансирование (средства партнеров), тыс. руб.]])</f>
        <v>0</v>
      </c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</row>
    <row r="56" spans="1:34" s="210" customFormat="1" ht="15.5" x14ac:dyDescent="0.35">
      <c r="A56" s="203" t="str">
        <f>CONCATENATE(B56,") ",'Виды деятельности'!$C$222)</f>
        <v>6) 1.3. ФОТ АУП</v>
      </c>
      <c r="B56" s="209">
        <v>6</v>
      </c>
      <c r="C56" s="134" t="str">
        <f>IFERROR(VLOOKUP($A56,'Виды деятельности'!$A$4:$J$216,2,0),"-")</f>
        <v>-</v>
      </c>
      <c r="D56" s="205" t="str">
        <f>IFERROR(VLOOKUP($A56,'Виды деятельности'!$A$4:$J$216,4,0),"-")</f>
        <v>-</v>
      </c>
      <c r="E56" s="205" t="str">
        <f>IFERROR(VLOOKUP($A56,'Виды деятельности'!$A$4:$J$216,5,0),"")</f>
        <v/>
      </c>
      <c r="F56" s="205" t="str">
        <f>IFERROR(VLOOKUP($A56,'Виды деятельности'!$A$4:$J$216,6,0),"-")</f>
        <v>-</v>
      </c>
      <c r="G56" s="205" t="str">
        <f>IFERROR(VLOOKUP($A56,'Виды деятельности'!$A$4:$J$216,7,0),"-")</f>
        <v>-</v>
      </c>
      <c r="H56" s="205" t="str">
        <f>IFERROR(VLOOKUP($A56,'Виды деятельности'!$A$4:$J$216,8,0),"-")</f>
        <v>-</v>
      </c>
      <c r="I5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6" s="140"/>
      <c r="K56" s="140"/>
      <c r="L56" s="140"/>
      <c r="M56" s="139" t="str">
        <f>IFERROR(VLOOKUP($A56,'Виды деятельности'!$A$4:$J$216,10,0),"-")</f>
        <v>-</v>
      </c>
      <c r="N56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6" s="123">
        <f>'Бюджет проекта'!$I56-SUM(Таблица1[[#This Row],[В т.ч. запрашиваемые средства, тыс. руб.]:[В том числе софинансирование (средства партнеров), тыс. руб.]])</f>
        <v>0</v>
      </c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</row>
    <row r="57" spans="1:34" s="210" customFormat="1" ht="15.5" x14ac:dyDescent="0.35">
      <c r="A57" s="203" t="str">
        <f>CONCATENATE(B57,") ",'Виды деятельности'!$C$222)</f>
        <v>7) 1.3. ФОТ АУП</v>
      </c>
      <c r="B57" s="209">
        <v>7</v>
      </c>
      <c r="C57" s="134" t="str">
        <f>IFERROR(VLOOKUP($A57,'Виды деятельности'!$A$4:$J$216,2,0),"-")</f>
        <v>-</v>
      </c>
      <c r="D57" s="205" t="str">
        <f>IFERROR(VLOOKUP($A57,'Виды деятельности'!$A$4:$J$216,4,0),"-")</f>
        <v>-</v>
      </c>
      <c r="E57" s="205" t="str">
        <f>IFERROR(VLOOKUP($A57,'Виды деятельности'!$A$4:$J$216,5,0),"")</f>
        <v/>
      </c>
      <c r="F57" s="205" t="str">
        <f>IFERROR(VLOOKUP($A57,'Виды деятельности'!$A$4:$J$216,6,0),"-")</f>
        <v>-</v>
      </c>
      <c r="G57" s="205" t="str">
        <f>IFERROR(VLOOKUP($A57,'Виды деятельности'!$A$4:$J$216,7,0),"-")</f>
        <v>-</v>
      </c>
      <c r="H57" s="205" t="str">
        <f>IFERROR(VLOOKUP($A57,'Виды деятельности'!$A$4:$J$216,8,0),"-")</f>
        <v>-</v>
      </c>
      <c r="I5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7" s="140"/>
      <c r="K57" s="140"/>
      <c r="L57" s="140"/>
      <c r="M57" s="139" t="str">
        <f>IFERROR(VLOOKUP($A57,'Виды деятельности'!$A$4:$J$216,10,0),"-")</f>
        <v>-</v>
      </c>
      <c r="N57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7" s="123">
        <f>'Бюджет проекта'!$I57-SUM(Таблица1[[#This Row],[В т.ч. запрашиваемые средства, тыс. руб.]:[В том числе софинансирование (средства партнеров), тыс. руб.]])</f>
        <v>0</v>
      </c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</row>
    <row r="58" spans="1:34" s="210" customFormat="1" ht="15.5" x14ac:dyDescent="0.35">
      <c r="A58" s="203" t="str">
        <f>CONCATENATE(B58,") ",'Виды деятельности'!$C$222)</f>
        <v>8) 1.3. ФОТ АУП</v>
      </c>
      <c r="B58" s="209">
        <v>8</v>
      </c>
      <c r="C58" s="134" t="str">
        <f>IFERROR(VLOOKUP($A58,'Виды деятельности'!$A$4:$J$216,2,0),"-")</f>
        <v>-</v>
      </c>
      <c r="D58" s="205" t="str">
        <f>IFERROR(VLOOKUP($A58,'Виды деятельности'!$A$4:$J$216,4,0),"-")</f>
        <v>-</v>
      </c>
      <c r="E58" s="205" t="str">
        <f>IFERROR(VLOOKUP($A58,'Виды деятельности'!$A$4:$J$216,5,0),"")</f>
        <v/>
      </c>
      <c r="F58" s="205" t="str">
        <f>IFERROR(VLOOKUP($A58,'Виды деятельности'!$A$4:$J$216,6,0),"-")</f>
        <v>-</v>
      </c>
      <c r="G58" s="205" t="str">
        <f>IFERROR(VLOOKUP($A58,'Виды деятельности'!$A$4:$J$216,7,0),"-")</f>
        <v>-</v>
      </c>
      <c r="H58" s="205" t="str">
        <f>IFERROR(VLOOKUP($A58,'Виды деятельности'!$A$4:$J$216,8,0),"-")</f>
        <v>-</v>
      </c>
      <c r="I5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8" s="140"/>
      <c r="K58" s="140"/>
      <c r="L58" s="140"/>
      <c r="M58" s="139" t="str">
        <f>IFERROR(VLOOKUP($A58,'Виды деятельности'!$A$4:$J$216,10,0),"-")</f>
        <v>-</v>
      </c>
      <c r="N58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8" s="123">
        <f>'Бюджет проекта'!$I58-SUM(Таблица1[[#This Row],[В т.ч. запрашиваемые средства, тыс. руб.]:[В том числе софинансирование (средства партнеров), тыс. руб.]])</f>
        <v>0</v>
      </c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</row>
    <row r="59" spans="1:34" s="210" customFormat="1" ht="15.5" x14ac:dyDescent="0.35">
      <c r="A59" s="203" t="str">
        <f>CONCATENATE(B59,") ",'Виды деятельности'!$C$222)</f>
        <v>9) 1.3. ФОТ АУП</v>
      </c>
      <c r="B59" s="209">
        <v>9</v>
      </c>
      <c r="C59" s="134" t="str">
        <f>IFERROR(VLOOKUP($A59,'Виды деятельности'!$A$4:$J$216,2,0),"-")</f>
        <v>-</v>
      </c>
      <c r="D59" s="205" t="str">
        <f>IFERROR(VLOOKUP($A59,'Виды деятельности'!$A$4:$J$216,4,0),"-")</f>
        <v>-</v>
      </c>
      <c r="E59" s="205" t="str">
        <f>IFERROR(VLOOKUP($A59,'Виды деятельности'!$A$4:$J$216,5,0),"")</f>
        <v/>
      </c>
      <c r="F59" s="205" t="str">
        <f>IFERROR(VLOOKUP($A59,'Виды деятельности'!$A$4:$J$216,6,0),"-")</f>
        <v>-</v>
      </c>
      <c r="G59" s="205" t="str">
        <f>IFERROR(VLOOKUP($A59,'Виды деятельности'!$A$4:$J$216,7,0),"-")</f>
        <v>-</v>
      </c>
      <c r="H59" s="205" t="str">
        <f>IFERROR(VLOOKUP($A59,'Виды деятельности'!$A$4:$J$216,8,0),"-")</f>
        <v>-</v>
      </c>
      <c r="I5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9" s="140"/>
      <c r="K59" s="140"/>
      <c r="L59" s="140"/>
      <c r="M59" s="139" t="str">
        <f>IFERROR(VLOOKUP($A59,'Виды деятельности'!$A$4:$J$216,10,0),"-")</f>
        <v>-</v>
      </c>
      <c r="N59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9" s="123">
        <f>'Бюджет проекта'!$I59-SUM(Таблица1[[#This Row],[В т.ч. запрашиваемые средства, тыс. руб.]:[В том числе софинансирование (средства партнеров), тыс. руб.]])</f>
        <v>0</v>
      </c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</row>
    <row r="60" spans="1:34" s="210" customFormat="1" ht="15.5" x14ac:dyDescent="0.35">
      <c r="A60" s="203" t="str">
        <f>CONCATENATE(B60,") ",'Виды деятельности'!$C$222)</f>
        <v>10) 1.3. ФОТ АУП</v>
      </c>
      <c r="B60" s="209">
        <v>10</v>
      </c>
      <c r="C60" s="134" t="str">
        <f>IFERROR(VLOOKUP($A60,'Виды деятельности'!$A$4:$J$216,2,0),"-")</f>
        <v>-</v>
      </c>
      <c r="D60" s="205" t="str">
        <f>IFERROR(VLOOKUP($A60,'Виды деятельности'!$A$4:$J$216,4,0),"-")</f>
        <v>-</v>
      </c>
      <c r="E60" s="205" t="str">
        <f>IFERROR(VLOOKUP($A60,'Виды деятельности'!$A$4:$J$216,5,0),"")</f>
        <v/>
      </c>
      <c r="F60" s="205" t="str">
        <f>IFERROR(VLOOKUP($A60,'Виды деятельности'!$A$4:$J$216,6,0),"-")</f>
        <v>-</v>
      </c>
      <c r="G60" s="205" t="str">
        <f>IFERROR(VLOOKUP($A60,'Виды деятельности'!$A$4:$J$216,7,0),"-")</f>
        <v>-</v>
      </c>
      <c r="H60" s="205" t="str">
        <f>IFERROR(VLOOKUP($A60,'Виды деятельности'!$A$4:$J$216,8,0),"-")</f>
        <v>-</v>
      </c>
      <c r="I6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0" s="140"/>
      <c r="K60" s="140"/>
      <c r="L60" s="140"/>
      <c r="M60" s="139" t="str">
        <f>IFERROR(VLOOKUP($A60,'Виды деятельности'!$A$4:$J$216,10,0),"-")</f>
        <v>-</v>
      </c>
      <c r="N60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0" s="123">
        <f>'Бюджет проекта'!$I60-SUM(Таблица1[[#This Row],[В т.ч. запрашиваемые средства, тыс. руб.]:[В том числе софинансирование (средства партнеров), тыс. руб.]])</f>
        <v>0</v>
      </c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</row>
    <row r="61" spans="1:34" s="210" customFormat="1" ht="15.5" x14ac:dyDescent="0.35">
      <c r="A61" s="203" t="str">
        <f>CONCATENATE(B61,") ",'Виды деятельности'!$C$222)</f>
        <v>11) 1.3. ФОТ АУП</v>
      </c>
      <c r="B61" s="209">
        <v>11</v>
      </c>
      <c r="C61" s="134" t="str">
        <f>IFERROR(VLOOKUP($A61,'Виды деятельности'!$A$4:$J$216,2,0),"-")</f>
        <v>-</v>
      </c>
      <c r="D61" s="205" t="str">
        <f>IFERROR(VLOOKUP($A61,'Виды деятельности'!$A$4:$J$216,4,0),"-")</f>
        <v>-</v>
      </c>
      <c r="E61" s="205" t="str">
        <f>IFERROR(VLOOKUP($A61,'Виды деятельности'!$A$4:$J$216,5,0),"")</f>
        <v/>
      </c>
      <c r="F61" s="205" t="str">
        <f>IFERROR(VLOOKUP($A61,'Виды деятельности'!$A$4:$J$216,6,0),"-")</f>
        <v>-</v>
      </c>
      <c r="G61" s="205" t="str">
        <f>IFERROR(VLOOKUP($A61,'Виды деятельности'!$A$4:$J$216,7,0),"-")</f>
        <v>-</v>
      </c>
      <c r="H61" s="205" t="str">
        <f>IFERROR(VLOOKUP($A61,'Виды деятельности'!$A$4:$J$216,8,0),"-")</f>
        <v>-</v>
      </c>
      <c r="I6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1" s="140"/>
      <c r="K61" s="140"/>
      <c r="L61" s="140"/>
      <c r="M61" s="139" t="str">
        <f>IFERROR(VLOOKUP($A61,'Виды деятельности'!$A$4:$J$216,10,0),"-")</f>
        <v>-</v>
      </c>
      <c r="N61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1" s="123">
        <f>'Бюджет проекта'!$I61-SUM(Таблица1[[#This Row],[В т.ч. запрашиваемые средства, тыс. руб.]:[В том числе софинансирование (средства партнеров), тыс. руб.]])</f>
        <v>0</v>
      </c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</row>
    <row r="62" spans="1:34" s="210" customFormat="1" ht="15.5" x14ac:dyDescent="0.35">
      <c r="A62" s="203" t="str">
        <f>CONCATENATE(B62,") ",'Виды деятельности'!$C$222)</f>
        <v>12) 1.3. ФОТ АУП</v>
      </c>
      <c r="B62" s="209">
        <v>12</v>
      </c>
      <c r="C62" s="134" t="str">
        <f>IFERROR(VLOOKUP($A62,'Виды деятельности'!$A$4:$J$216,2,0),"-")</f>
        <v>-</v>
      </c>
      <c r="D62" s="205" t="str">
        <f>IFERROR(VLOOKUP($A62,'Виды деятельности'!$A$4:$J$216,4,0),"-")</f>
        <v>-</v>
      </c>
      <c r="E62" s="205" t="str">
        <f>IFERROR(VLOOKUP($A62,'Виды деятельности'!$A$4:$J$216,5,0),"")</f>
        <v/>
      </c>
      <c r="F62" s="205" t="str">
        <f>IFERROR(VLOOKUP($A62,'Виды деятельности'!$A$4:$J$216,6,0),"-")</f>
        <v>-</v>
      </c>
      <c r="G62" s="205" t="str">
        <f>IFERROR(VLOOKUP($A62,'Виды деятельности'!$A$4:$J$216,7,0),"-")</f>
        <v>-</v>
      </c>
      <c r="H62" s="205" t="str">
        <f>IFERROR(VLOOKUP($A62,'Виды деятельности'!$A$4:$J$216,8,0),"-")</f>
        <v>-</v>
      </c>
      <c r="I6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2" s="140"/>
      <c r="K62" s="140"/>
      <c r="L62" s="140"/>
      <c r="M62" s="139" t="str">
        <f>IFERROR(VLOOKUP($A62,'Виды деятельности'!$A$4:$J$216,10,0),"-")</f>
        <v>-</v>
      </c>
      <c r="N62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2" s="123">
        <f>'Бюджет проекта'!$I62-SUM(Таблица1[[#This Row],[В т.ч. запрашиваемые средства, тыс. руб.]:[В том числе софинансирование (средства партнеров), тыс. руб.]])</f>
        <v>0</v>
      </c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</row>
    <row r="63" spans="1:34" s="210" customFormat="1" ht="15.5" x14ac:dyDescent="0.35">
      <c r="A63" s="203" t="str">
        <f>CONCATENATE(B63,") ",'Виды деятельности'!$C$222)</f>
        <v>13) 1.3. ФОТ АУП</v>
      </c>
      <c r="B63" s="209">
        <v>13</v>
      </c>
      <c r="C63" s="134" t="str">
        <f>IFERROR(VLOOKUP($A63,'Виды деятельности'!$A$4:$J$216,2,0),"-")</f>
        <v>-</v>
      </c>
      <c r="D63" s="205" t="str">
        <f>IFERROR(VLOOKUP($A63,'Виды деятельности'!$A$4:$J$216,4,0),"-")</f>
        <v>-</v>
      </c>
      <c r="E63" s="205" t="str">
        <f>IFERROR(VLOOKUP($A63,'Виды деятельности'!$A$4:$J$216,5,0),"")</f>
        <v/>
      </c>
      <c r="F63" s="205" t="str">
        <f>IFERROR(VLOOKUP($A63,'Виды деятельности'!$A$4:$J$216,6,0),"-")</f>
        <v>-</v>
      </c>
      <c r="G63" s="205" t="str">
        <f>IFERROR(VLOOKUP($A63,'Виды деятельности'!$A$4:$J$216,7,0),"-")</f>
        <v>-</v>
      </c>
      <c r="H63" s="205" t="str">
        <f>IFERROR(VLOOKUP($A63,'Виды деятельности'!$A$4:$J$216,8,0),"-")</f>
        <v>-</v>
      </c>
      <c r="I6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3" s="140"/>
      <c r="K63" s="140"/>
      <c r="L63" s="140"/>
      <c r="M63" s="139" t="str">
        <f>IFERROR(VLOOKUP($A63,'Виды деятельности'!$A$4:$J$216,10,0),"-")</f>
        <v>-</v>
      </c>
      <c r="N63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3" s="123">
        <f>'Бюджет проекта'!$I63-SUM(Таблица1[[#This Row],[В т.ч. запрашиваемые средства, тыс. руб.]:[В том числе софинансирование (средства партнеров), тыс. руб.]])</f>
        <v>0</v>
      </c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</row>
    <row r="64" spans="1:34" s="210" customFormat="1" ht="15.5" x14ac:dyDescent="0.35">
      <c r="A64" s="203" t="str">
        <f>CONCATENATE(B64,") ",'Виды деятельности'!$C$222)</f>
        <v>14) 1.3. ФОТ АУП</v>
      </c>
      <c r="B64" s="209">
        <v>14</v>
      </c>
      <c r="C64" s="134" t="str">
        <f>IFERROR(VLOOKUP($A64,'Виды деятельности'!$A$4:$J$216,2,0),"-")</f>
        <v>-</v>
      </c>
      <c r="D64" s="205" t="str">
        <f>IFERROR(VLOOKUP($A64,'Виды деятельности'!$A$4:$J$216,4,0),"-")</f>
        <v>-</v>
      </c>
      <c r="E64" s="205" t="str">
        <f>IFERROR(VLOOKUP($A64,'Виды деятельности'!$A$4:$J$216,5,0),"")</f>
        <v/>
      </c>
      <c r="F64" s="205" t="str">
        <f>IFERROR(VLOOKUP($A64,'Виды деятельности'!$A$4:$J$216,6,0),"-")</f>
        <v>-</v>
      </c>
      <c r="G64" s="205" t="str">
        <f>IFERROR(VLOOKUP($A64,'Виды деятельности'!$A$4:$J$216,7,0),"-")</f>
        <v>-</v>
      </c>
      <c r="H64" s="205" t="str">
        <f>IFERROR(VLOOKUP($A64,'Виды деятельности'!$A$4:$J$216,8,0),"-")</f>
        <v>-</v>
      </c>
      <c r="I6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4" s="140"/>
      <c r="K64" s="140"/>
      <c r="L64" s="140"/>
      <c r="M64" s="139" t="str">
        <f>IFERROR(VLOOKUP($A64,'Виды деятельности'!$A$4:$J$216,10,0),"-")</f>
        <v>-</v>
      </c>
      <c r="N64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4" s="123">
        <f>'Бюджет проекта'!$I64-SUM(Таблица1[[#This Row],[В т.ч. запрашиваемые средства, тыс. руб.]:[В том числе софинансирование (средства партнеров), тыс. руб.]])</f>
        <v>0</v>
      </c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</row>
    <row r="65" spans="1:34" s="210" customFormat="1" ht="15.5" x14ac:dyDescent="0.35">
      <c r="A65" s="203" t="str">
        <f>CONCATENATE(B65,") ",'Виды деятельности'!$C$222)</f>
        <v>15) 1.3. ФОТ АУП</v>
      </c>
      <c r="B65" s="209">
        <v>15</v>
      </c>
      <c r="C65" s="134" t="str">
        <f>IFERROR(VLOOKUP($A65,'Виды деятельности'!$A$4:$J$216,2,0),"-")</f>
        <v>-</v>
      </c>
      <c r="D65" s="205" t="str">
        <f>IFERROR(VLOOKUP($A65,'Виды деятельности'!$A$4:$J$216,4,0),"-")</f>
        <v>-</v>
      </c>
      <c r="E65" s="205" t="str">
        <f>IFERROR(VLOOKUP($A65,'Виды деятельности'!$A$4:$J$216,5,0),"")</f>
        <v/>
      </c>
      <c r="F65" s="205" t="str">
        <f>IFERROR(VLOOKUP($A65,'Виды деятельности'!$A$4:$J$216,6,0),"-")</f>
        <v>-</v>
      </c>
      <c r="G65" s="205" t="str">
        <f>IFERROR(VLOOKUP($A65,'Виды деятельности'!$A$4:$J$216,7,0),"-")</f>
        <v>-</v>
      </c>
      <c r="H65" s="205" t="str">
        <f>IFERROR(VLOOKUP($A65,'Виды деятельности'!$A$4:$J$216,8,0),"-")</f>
        <v>-</v>
      </c>
      <c r="I6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5" s="140"/>
      <c r="K65" s="140"/>
      <c r="L65" s="140"/>
      <c r="M65" s="139" t="str">
        <f>IFERROR(VLOOKUP($A65,'Виды деятельности'!$A$4:$J$216,10,0),"-")</f>
        <v>-</v>
      </c>
      <c r="N65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5" s="123">
        <f>'Бюджет проекта'!$I65-SUM(Таблица1[[#This Row],[В т.ч. запрашиваемые средства, тыс. руб.]:[В том числе софинансирование (средства партнеров), тыс. руб.]])</f>
        <v>0</v>
      </c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</row>
    <row r="66" spans="1:34" s="210" customFormat="1" ht="15.5" x14ac:dyDescent="0.35">
      <c r="A66" s="203" t="str">
        <f>CONCATENATE(B66,") ",'Виды деятельности'!$C$222)</f>
        <v>16) 1.3. ФОТ АУП</v>
      </c>
      <c r="B66" s="209">
        <v>16</v>
      </c>
      <c r="C66" s="134" t="str">
        <f>IFERROR(VLOOKUP($A66,'Виды деятельности'!$A$4:$J$216,2,0),"-")</f>
        <v>-</v>
      </c>
      <c r="D66" s="205" t="str">
        <f>IFERROR(VLOOKUP($A66,'Виды деятельности'!$A$4:$J$216,4,0),"-")</f>
        <v>-</v>
      </c>
      <c r="E66" s="205" t="str">
        <f>IFERROR(VLOOKUP($A66,'Виды деятельности'!$A$4:$J$216,5,0),"")</f>
        <v/>
      </c>
      <c r="F66" s="205" t="str">
        <f>IFERROR(VLOOKUP($A66,'Виды деятельности'!$A$4:$J$216,6,0),"-")</f>
        <v>-</v>
      </c>
      <c r="G66" s="205" t="str">
        <f>IFERROR(VLOOKUP($A66,'Виды деятельности'!$A$4:$J$216,7,0),"-")</f>
        <v>-</v>
      </c>
      <c r="H66" s="205" t="str">
        <f>IFERROR(VLOOKUP($A66,'Виды деятельности'!$A$4:$J$216,8,0),"-")</f>
        <v>-</v>
      </c>
      <c r="I6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6" s="140"/>
      <c r="K66" s="140"/>
      <c r="L66" s="140"/>
      <c r="M66" s="139" t="str">
        <f>IFERROR(VLOOKUP($A66,'Виды деятельности'!$A$4:$J$216,10,0),"-")</f>
        <v>-</v>
      </c>
      <c r="N66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6" s="123">
        <f>'Бюджет проекта'!$I66-SUM(Таблица1[[#This Row],[В т.ч. запрашиваемые средства, тыс. руб.]:[В том числе софинансирование (средства партнеров), тыс. руб.]])</f>
        <v>0</v>
      </c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</row>
    <row r="67" spans="1:34" s="207" customFormat="1" ht="15.5" x14ac:dyDescent="0.35">
      <c r="A67" s="203" t="str">
        <f>CONCATENATE(B67,") ",'Виды деятельности'!$C$222)</f>
        <v>17) 1.3. ФОТ АУП</v>
      </c>
      <c r="B67" s="209">
        <v>17</v>
      </c>
      <c r="C67" s="134" t="str">
        <f>IFERROR(VLOOKUP($A67,'Виды деятельности'!$A$4:$J$216,2,0),"-")</f>
        <v>-</v>
      </c>
      <c r="D67" s="205" t="str">
        <f>IFERROR(VLOOKUP($A67,'Виды деятельности'!$A$4:$J$216,4,0),"-")</f>
        <v>-</v>
      </c>
      <c r="E67" s="205" t="str">
        <f>IFERROR(VLOOKUP($A67,'Виды деятельности'!$A$4:$J$216,5,0),"")</f>
        <v/>
      </c>
      <c r="F67" s="205" t="str">
        <f>IFERROR(VLOOKUP($A67,'Виды деятельности'!$A$4:$J$216,6,0),"-")</f>
        <v>-</v>
      </c>
      <c r="G67" s="205" t="str">
        <f>IFERROR(VLOOKUP($A67,'Виды деятельности'!$A$4:$J$216,7,0),"-")</f>
        <v>-</v>
      </c>
      <c r="H67" s="205" t="str">
        <f>IFERROR(VLOOKUP($A67,'Виды деятельности'!$A$4:$J$216,8,0),"-")</f>
        <v>-</v>
      </c>
      <c r="I6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7" s="138"/>
      <c r="K67" s="138"/>
      <c r="L67" s="138"/>
      <c r="M67" s="139" t="str">
        <f>IFERROR(VLOOKUP($A67,'Виды деятельности'!$A$4:$J$216,10,0),"-")</f>
        <v>-</v>
      </c>
      <c r="N67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7" s="123">
        <f>'Бюджет проекта'!$I67-SUM(Таблица1[[#This Row],[В т.ч. запрашиваемые средства, тыс. руб.]:[В том числе софинансирование (средства партнеров), тыс. руб.]])</f>
        <v>0</v>
      </c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</row>
    <row r="68" spans="1:34" s="207" customFormat="1" ht="15.5" x14ac:dyDescent="0.35">
      <c r="A68" s="203" t="str">
        <f>CONCATENATE(B68,") ",'Виды деятельности'!$C$222)</f>
        <v>18) 1.3. ФОТ АУП</v>
      </c>
      <c r="B68" s="209">
        <v>18</v>
      </c>
      <c r="C68" s="134" t="str">
        <f>IFERROR(VLOOKUP($A68,'Виды деятельности'!$A$4:$J$216,2,0),"-")</f>
        <v>-</v>
      </c>
      <c r="D68" s="205" t="str">
        <f>IFERROR(VLOOKUP($A68,'Виды деятельности'!$A$4:$J$216,4,0),"-")</f>
        <v>-</v>
      </c>
      <c r="E68" s="205" t="str">
        <f>IFERROR(VLOOKUP($A68,'Виды деятельности'!$A$4:$J$216,5,0),"")</f>
        <v/>
      </c>
      <c r="F68" s="205" t="str">
        <f>IFERROR(VLOOKUP($A68,'Виды деятельности'!$A$4:$J$216,6,0),"-")</f>
        <v>-</v>
      </c>
      <c r="G68" s="205" t="str">
        <f>IFERROR(VLOOKUP($A68,'Виды деятельности'!$A$4:$J$216,7,0),"-")</f>
        <v>-</v>
      </c>
      <c r="H68" s="205" t="str">
        <f>IFERROR(VLOOKUP($A68,'Виды деятельности'!$A$4:$J$216,8,0),"-")</f>
        <v>-</v>
      </c>
      <c r="I6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8" s="138"/>
      <c r="K68" s="138"/>
      <c r="L68" s="138"/>
      <c r="M68" s="139" t="str">
        <f>IFERROR(VLOOKUP($A68,'Виды деятельности'!$A$4:$J$216,10,0),"-")</f>
        <v>-</v>
      </c>
      <c r="N68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8" s="123">
        <f>'Бюджет проекта'!$I68-SUM(Таблица1[[#This Row],[В т.ч. запрашиваемые средства, тыс. руб.]:[В том числе софинансирование (средства партнеров), тыс. руб.]])</f>
        <v>0</v>
      </c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</row>
    <row r="69" spans="1:34" s="207" customFormat="1" ht="15.5" x14ac:dyDescent="0.35">
      <c r="A69" s="203" t="str">
        <f>CONCATENATE(B69,") ",'Виды деятельности'!$C$222)</f>
        <v>19) 1.3. ФОТ АУП</v>
      </c>
      <c r="B69" s="209">
        <v>19</v>
      </c>
      <c r="C69" s="134" t="str">
        <f>IFERROR(VLOOKUP($A69,'Виды деятельности'!$A$4:$J$216,2,0),"-")</f>
        <v>-</v>
      </c>
      <c r="D69" s="205" t="str">
        <f>IFERROR(VLOOKUP($A69,'Виды деятельности'!$A$4:$J$216,4,0),"-")</f>
        <v>-</v>
      </c>
      <c r="E69" s="205" t="str">
        <f>IFERROR(VLOOKUP($A69,'Виды деятельности'!$A$4:$J$216,5,0),"")</f>
        <v/>
      </c>
      <c r="F69" s="205" t="str">
        <f>IFERROR(VLOOKUP($A69,'Виды деятельности'!$A$4:$J$216,6,0),"-")</f>
        <v>-</v>
      </c>
      <c r="G69" s="205" t="str">
        <f>IFERROR(VLOOKUP($A69,'Виды деятельности'!$A$4:$J$216,7,0),"-")</f>
        <v>-</v>
      </c>
      <c r="H69" s="205" t="str">
        <f>IFERROR(VLOOKUP($A69,'Виды деятельности'!$A$4:$J$216,8,0),"-")</f>
        <v>-</v>
      </c>
      <c r="I6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9" s="138"/>
      <c r="K69" s="138"/>
      <c r="L69" s="138"/>
      <c r="M69" s="139" t="str">
        <f>IFERROR(VLOOKUP($A69,'Виды деятельности'!$A$4:$J$216,10,0),"-")</f>
        <v>-</v>
      </c>
      <c r="N69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9" s="123">
        <f>'Бюджет проекта'!$I69-SUM(Таблица1[[#This Row],[В т.ч. запрашиваемые средства, тыс. руб.]:[В том числе софинансирование (средства партнеров), тыс. руб.]])</f>
        <v>0</v>
      </c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</row>
    <row r="70" spans="1:34" s="207" customFormat="1" ht="15.5" x14ac:dyDescent="0.35">
      <c r="A70" s="203" t="str">
        <f>CONCATENATE(B70,") ",'Виды деятельности'!$C$222)</f>
        <v>20) 1.3. ФОТ АУП</v>
      </c>
      <c r="B70" s="209">
        <v>20</v>
      </c>
      <c r="C70" s="134" t="str">
        <f>IFERROR(VLOOKUP($A70,'Виды деятельности'!$A$4:$J$216,2,0),"-")</f>
        <v>-</v>
      </c>
      <c r="D70" s="205" t="str">
        <f>IFERROR(VLOOKUP($A70,'Виды деятельности'!$A$4:$J$216,4,0),"-")</f>
        <v>-</v>
      </c>
      <c r="E70" s="205" t="str">
        <f>IFERROR(VLOOKUP($A70,'Виды деятельности'!$A$4:$J$216,5,0),"")</f>
        <v/>
      </c>
      <c r="F70" s="205" t="str">
        <f>IFERROR(VLOOKUP($A70,'Виды деятельности'!$A$4:$J$216,6,0),"-")</f>
        <v>-</v>
      </c>
      <c r="G70" s="205" t="str">
        <f>IFERROR(VLOOKUP($A70,'Виды деятельности'!$A$4:$J$216,7,0),"-")</f>
        <v>-</v>
      </c>
      <c r="H70" s="205" t="str">
        <f>IFERROR(VLOOKUP($A70,'Виды деятельности'!$A$4:$J$216,8,0),"-")</f>
        <v>-</v>
      </c>
      <c r="I7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0" s="138"/>
      <c r="K70" s="138"/>
      <c r="L70" s="138"/>
      <c r="M70" s="139" t="str">
        <f>IFERROR(VLOOKUP($A70,'Виды деятельности'!$A$4:$J$216,10,0),"-")</f>
        <v>-</v>
      </c>
      <c r="N70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0" s="123">
        <f>'Бюджет проекта'!$I70-SUM(Таблица1[[#This Row],[В т.ч. запрашиваемые средства, тыс. руб.]:[В том числе софинансирование (средства партнеров), тыс. руб.]])</f>
        <v>0</v>
      </c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</row>
    <row r="71" spans="1:34" s="207" customFormat="1" ht="31" x14ac:dyDescent="0.35">
      <c r="A71" s="9"/>
      <c r="B71" s="9"/>
      <c r="C71" s="101"/>
      <c r="D71" s="34"/>
      <c r="E71" s="35" t="s">
        <v>34</v>
      </c>
      <c r="F71" s="36"/>
      <c r="G71" s="37"/>
      <c r="H71" s="38"/>
      <c r="I71" s="39">
        <f>SUBTOTAL(9,I72:I91)</f>
        <v>0</v>
      </c>
      <c r="J71" s="39">
        <f>SUBTOTAL(9,J72:J91)</f>
        <v>0</v>
      </c>
      <c r="K71" s="39">
        <f>SUBTOTAL(9,K72:K91)</f>
        <v>0</v>
      </c>
      <c r="L71" s="39">
        <f>SUBTOTAL(9,L72:L91)</f>
        <v>0</v>
      </c>
      <c r="M71" s="94"/>
      <c r="N71" s="124">
        <f>SUM(J71:L71)</f>
        <v>0</v>
      </c>
      <c r="O71" s="125">
        <f>'Бюджет проекта'!$I71-'Бюджет проекта'!$N71</f>
        <v>0</v>
      </c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</row>
    <row r="72" spans="1:34" s="206" customFormat="1" ht="15.5" x14ac:dyDescent="0.35">
      <c r="A72" s="203" t="str">
        <f>CONCATENATE(B72,") ",'Виды деятельности'!$C$223)</f>
        <v xml:space="preserve">1) 2. Материальные затраты </v>
      </c>
      <c r="B72" s="203">
        <v>1</v>
      </c>
      <c r="C72" s="134" t="str">
        <f>IFERROR(VLOOKUP($A72,'Виды деятельности'!$A$4:$J$216,2,0),"-")</f>
        <v xml:space="preserve">1. Реализация практики </v>
      </c>
      <c r="D72" s="205" t="str">
        <f>IFERROR(VLOOKUP($A72,'Виды деятельности'!$A$4:$J$216,4,0),"-")</f>
        <v>Программные</v>
      </c>
      <c r="E72" s="205">
        <f>IFERROR(VLOOKUP($A72,'Виды деятельности'!$A$4:$J$216,5,0),"")</f>
        <v>0</v>
      </c>
      <c r="F72" s="205">
        <f>IFERROR(VLOOKUP($A72,'Виды деятельности'!$A$4:$J$216,6,0),"-")</f>
        <v>0</v>
      </c>
      <c r="G72" s="205">
        <f>IFERROR(VLOOKUP($A72,'Виды деятельности'!$A$4:$J$216,7,0),"-")</f>
        <v>0</v>
      </c>
      <c r="H72" s="205">
        <f>IFERROR(VLOOKUP($A72,'Виды деятельности'!$A$4:$J$216,8,0),"-")</f>
        <v>0</v>
      </c>
      <c r="I7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2" s="138"/>
      <c r="K72" s="138"/>
      <c r="L72" s="138"/>
      <c r="M72" s="139"/>
      <c r="N72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2" s="123">
        <f>'Бюджет проекта'!$I72-SUM(Таблица1[[#This Row],[В т.ч. запрашиваемые средства, тыс. руб.]:[В том числе софинансирование (средства партнеров), тыс. руб.]])</f>
        <v>0</v>
      </c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</row>
    <row r="73" spans="1:34" s="207" customFormat="1" ht="15.5" x14ac:dyDescent="0.35">
      <c r="A73" s="203" t="str">
        <f>CONCATENATE(B73,") ",'Виды деятельности'!$C$223)</f>
        <v xml:space="preserve">2) 2. Материальные затраты </v>
      </c>
      <c r="B73" s="9">
        <v>2</v>
      </c>
      <c r="C73" s="134" t="str">
        <f>IFERROR(VLOOKUP($A73,'Виды деятельности'!$A$4:$J$216,2,0),"-")</f>
        <v xml:space="preserve">1. Реализация практики </v>
      </c>
      <c r="D73" s="205" t="str">
        <f>IFERROR(VLOOKUP($A73,'Виды деятельности'!$A$4:$J$216,4,0),"-")</f>
        <v>Программные</v>
      </c>
      <c r="E73" s="205">
        <f>IFERROR(VLOOKUP($A73,'Виды деятельности'!$A$4:$J$216,5,0),"")</f>
        <v>0</v>
      </c>
      <c r="F73" s="205">
        <f>IFERROR(VLOOKUP($A73,'Виды деятельности'!$A$4:$J$216,6,0),"-")</f>
        <v>0</v>
      </c>
      <c r="G73" s="205">
        <f>IFERROR(VLOOKUP($A73,'Виды деятельности'!$A$4:$J$216,7,0),"-")</f>
        <v>0</v>
      </c>
      <c r="H73" s="205">
        <f>IFERROR(VLOOKUP($A73,'Виды деятельности'!$A$4:$J$216,8,0),"-")</f>
        <v>0</v>
      </c>
      <c r="I7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3" s="138"/>
      <c r="K73" s="138"/>
      <c r="L73" s="138"/>
      <c r="M73" s="139"/>
      <c r="N73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3" s="123">
        <f>'Бюджет проекта'!$I73-SUM(Таблица1[[#This Row],[В т.ч. запрашиваемые средства, тыс. руб.]:[В том числе софинансирование (средства партнеров), тыс. руб.]])</f>
        <v>0</v>
      </c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</row>
    <row r="74" spans="1:34" s="206" customFormat="1" ht="29" x14ac:dyDescent="0.35">
      <c r="A74" s="203" t="str">
        <f>CONCATENATE(B74,") ",'Виды деятельности'!$C$223)</f>
        <v xml:space="preserve">3) 2. Материальные затраты </v>
      </c>
      <c r="B74" s="203">
        <v>3</v>
      </c>
      <c r="C74" s="134" t="str">
        <f>IFERROR(VLOOKUP($A74,'Виды деятельности'!$A$4:$J$216,2,0),"-")</f>
        <v>2. Распространение и внедрение практики</v>
      </c>
      <c r="D74" s="205" t="str">
        <f>IFERROR(VLOOKUP($A74,'Виды деятельности'!$A$4:$J$216,4,0),"-")</f>
        <v>Программные</v>
      </c>
      <c r="E74" s="245">
        <f>IFERROR(VLOOKUP($A74,'Виды деятельности'!$A$4:$J$216,5,0),"")</f>
        <v>0</v>
      </c>
      <c r="F74" s="205">
        <f>IFERROR(VLOOKUP($A74,'Виды деятельности'!$A$4:$J$216,6,0),"-")</f>
        <v>0</v>
      </c>
      <c r="G74" s="205">
        <f>IFERROR(VLOOKUP($A74,'Виды деятельности'!$A$4:$J$216,7,0),"-")</f>
        <v>0</v>
      </c>
      <c r="H74" s="205">
        <f>IFERROR(VLOOKUP($A74,'Виды деятельности'!$A$4:$J$216,8,0),"-")</f>
        <v>0</v>
      </c>
      <c r="I7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4" s="138"/>
      <c r="K74" s="138"/>
      <c r="L74" s="138"/>
      <c r="M74" s="247"/>
      <c r="N74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4" s="123">
        <f>'Бюджет проекта'!$I74-SUM(Таблица1[[#This Row],[В т.ч. запрашиваемые средства, тыс. руб.]:[В том числе софинансирование (средства партнеров), тыс. руб.]])</f>
        <v>0</v>
      </c>
      <c r="P74" s="203"/>
      <c r="Q74" s="203"/>
      <c r="R74" s="203"/>
      <c r="S74" s="203"/>
      <c r="T74" s="203"/>
      <c r="U74" s="203"/>
      <c r="V74" s="203"/>
      <c r="W74" s="203"/>
      <c r="X74" s="203"/>
      <c r="Y74" s="203"/>
      <c r="Z74" s="203"/>
      <c r="AA74" s="203"/>
      <c r="AB74" s="203"/>
      <c r="AC74" s="203"/>
      <c r="AD74" s="203"/>
      <c r="AE74" s="203"/>
      <c r="AF74" s="203"/>
      <c r="AG74" s="203"/>
      <c r="AH74" s="203"/>
    </row>
    <row r="75" spans="1:34" s="207" customFormat="1" ht="15.5" x14ac:dyDescent="0.35">
      <c r="A75" s="203" t="str">
        <f>CONCATENATE(B75,") ",'Виды деятельности'!$C$223)</f>
        <v xml:space="preserve">4) 2. Материальные затраты </v>
      </c>
      <c r="B75" s="9">
        <v>4</v>
      </c>
      <c r="C75" s="134" t="str">
        <f>IFERROR(VLOOKUP($A75,'Виды деятельности'!$A$4:$J$216,2,0),"-")</f>
        <v>-</v>
      </c>
      <c r="D75" s="205" t="str">
        <f>IFERROR(VLOOKUP($A75,'Виды деятельности'!$A$4:$J$216,4,0),"-")</f>
        <v>-</v>
      </c>
      <c r="E75" s="245" t="str">
        <f>IFERROR(VLOOKUP($A75,'Виды деятельности'!$A$4:$J$216,5,0),"")</f>
        <v/>
      </c>
      <c r="F75" s="205" t="str">
        <f>IFERROR(VLOOKUP($A75,'Виды деятельности'!$A$4:$J$216,6,0),"-")</f>
        <v>-</v>
      </c>
      <c r="G75" s="205" t="str">
        <f>IFERROR(VLOOKUP($A75,'Виды деятельности'!$A$4:$J$216,7,0),"-")</f>
        <v>-</v>
      </c>
      <c r="H75" s="205" t="str">
        <f>IFERROR(VLOOKUP($A75,'Виды деятельности'!$A$4:$J$216,8,0),"-")</f>
        <v>-</v>
      </c>
      <c r="I7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5" s="138"/>
      <c r="K75" s="138"/>
      <c r="L75" s="138"/>
      <c r="M75" s="247" t="str">
        <f>IFERROR(VLOOKUP($A75,'Виды деятельности'!$A$4:$J$216,10,0),"-")</f>
        <v>-</v>
      </c>
      <c r="N75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5" s="123">
        <f>'Бюджет проекта'!$I75-SUM(Таблица1[[#This Row],[В т.ч. запрашиваемые средства, тыс. руб.]:[В том числе софинансирование (средства партнеров), тыс. руб.]])</f>
        <v>0</v>
      </c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</row>
    <row r="76" spans="1:34" s="206" customFormat="1" ht="15.5" x14ac:dyDescent="0.35">
      <c r="A76" s="203" t="str">
        <f>CONCATENATE(B76,") ",'Виды деятельности'!$C$223)</f>
        <v xml:space="preserve">5) 2. Материальные затраты </v>
      </c>
      <c r="B76" s="203">
        <v>5</v>
      </c>
      <c r="C76" s="134" t="str">
        <f>IFERROR(VLOOKUP($A76,'Виды деятельности'!$A$4:$J$216,2,0),"-")</f>
        <v>-</v>
      </c>
      <c r="D76" s="205" t="str">
        <f>IFERROR(VLOOKUP($A76,'Виды деятельности'!$A$4:$J$216,4,0),"-")</f>
        <v>-</v>
      </c>
      <c r="E76" s="205" t="str">
        <f>IFERROR(VLOOKUP($A76,'Виды деятельности'!$A$4:$J$216,5,0),"")</f>
        <v/>
      </c>
      <c r="F76" s="205" t="str">
        <f>IFERROR(VLOOKUP($A76,'Виды деятельности'!$A$4:$J$216,6,0),"-")</f>
        <v>-</v>
      </c>
      <c r="G76" s="205" t="str">
        <f>IFERROR(VLOOKUP($A76,'Виды деятельности'!$A$4:$J$216,7,0),"-")</f>
        <v>-</v>
      </c>
      <c r="H76" s="205" t="str">
        <f>IFERROR(VLOOKUP($A76,'Виды деятельности'!$A$4:$J$216,8,0),"-")</f>
        <v>-</v>
      </c>
      <c r="I7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6" s="138"/>
      <c r="K76" s="138"/>
      <c r="L76" s="138"/>
      <c r="M76" s="139" t="str">
        <f>IFERROR(VLOOKUP($A76,'Виды деятельности'!$A$4:$J$216,10,0),"-")</f>
        <v>-</v>
      </c>
      <c r="N76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6" s="123">
        <f>'Бюджет проекта'!$I76-SUM(Таблица1[[#This Row],[В т.ч. запрашиваемые средства, тыс. руб.]:[В том числе софинансирование (средства партнеров), тыс. руб.]])</f>
        <v>0</v>
      </c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</row>
    <row r="77" spans="1:34" s="207" customFormat="1" ht="15.5" x14ac:dyDescent="0.35">
      <c r="A77" s="203" t="str">
        <f>CONCATENATE(B77,") ",'Виды деятельности'!$C$223)</f>
        <v xml:space="preserve">6) 2. Материальные затраты </v>
      </c>
      <c r="B77" s="9">
        <v>6</v>
      </c>
      <c r="C77" s="134" t="str">
        <f>IFERROR(VLOOKUP($A77,'Виды деятельности'!$A$4:$J$216,2,0),"-")</f>
        <v>-</v>
      </c>
      <c r="D77" s="205" t="str">
        <f>IFERROR(VLOOKUP($A77,'Виды деятельности'!$A$4:$J$216,4,0),"-")</f>
        <v>-</v>
      </c>
      <c r="E77" s="205" t="str">
        <f>IFERROR(VLOOKUP($A77,'Виды деятельности'!$A$4:$J$216,5,0),"")</f>
        <v/>
      </c>
      <c r="F77" s="205" t="str">
        <f>IFERROR(VLOOKUP($A77,'Виды деятельности'!$A$4:$J$216,6,0),"-")</f>
        <v>-</v>
      </c>
      <c r="G77" s="205" t="str">
        <f>IFERROR(VLOOKUP($A77,'Виды деятельности'!$A$4:$J$216,7,0),"-")</f>
        <v>-</v>
      </c>
      <c r="H77" s="205" t="str">
        <f>IFERROR(VLOOKUP($A77,'Виды деятельности'!$A$4:$J$216,8,0),"-")</f>
        <v>-</v>
      </c>
      <c r="I7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7" s="138"/>
      <c r="K77" s="138"/>
      <c r="L77" s="138"/>
      <c r="M77" s="139" t="str">
        <f>IFERROR(VLOOKUP($A77,'Виды деятельности'!$A$4:$J$216,10,0),"-")</f>
        <v>-</v>
      </c>
      <c r="N77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7" s="123">
        <f>'Бюджет проекта'!$I77-SUM(Таблица1[[#This Row],[В т.ч. запрашиваемые средства, тыс. руб.]:[В том числе софинансирование (средства партнеров), тыс. руб.]])</f>
        <v>0</v>
      </c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</row>
    <row r="78" spans="1:34" s="206" customFormat="1" ht="15.5" x14ac:dyDescent="0.35">
      <c r="A78" s="203" t="str">
        <f>CONCATENATE(B78,") ",'Виды деятельности'!$C$223)</f>
        <v xml:space="preserve">7) 2. Материальные затраты </v>
      </c>
      <c r="B78" s="203">
        <v>7</v>
      </c>
      <c r="C78" s="134" t="str">
        <f>IFERROR(VLOOKUP($A78,'Виды деятельности'!$A$4:$J$216,2,0),"-")</f>
        <v>-</v>
      </c>
      <c r="D78" s="205" t="str">
        <f>IFERROR(VLOOKUP($A78,'Виды деятельности'!$A$4:$J$216,4,0),"-")</f>
        <v>-</v>
      </c>
      <c r="E78" s="205" t="str">
        <f>IFERROR(VLOOKUP($A78,'Виды деятельности'!$A$4:$J$216,5,0),"")</f>
        <v/>
      </c>
      <c r="F78" s="205" t="str">
        <f>IFERROR(VLOOKUP($A78,'Виды деятельности'!$A$4:$J$216,6,0),"-")</f>
        <v>-</v>
      </c>
      <c r="G78" s="205" t="str">
        <f>IFERROR(VLOOKUP($A78,'Виды деятельности'!$A$4:$J$216,7,0),"-")</f>
        <v>-</v>
      </c>
      <c r="H78" s="205" t="str">
        <f>IFERROR(VLOOKUP($A78,'Виды деятельности'!$A$4:$J$216,8,0),"-")</f>
        <v>-</v>
      </c>
      <c r="I7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8" s="138"/>
      <c r="K78" s="138"/>
      <c r="L78" s="138"/>
      <c r="M78" s="139" t="str">
        <f>IFERROR(VLOOKUP($A78,'Виды деятельности'!$A$4:$J$216,10,0),"-")</f>
        <v>-</v>
      </c>
      <c r="N78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8" s="123">
        <f>'Бюджет проекта'!$I78-SUM(Таблица1[[#This Row],[В т.ч. запрашиваемые средства, тыс. руб.]:[В том числе софинансирование (средства партнеров), тыс. руб.]])</f>
        <v>0</v>
      </c>
      <c r="P78" s="203"/>
      <c r="Q78" s="203"/>
      <c r="R78" s="203"/>
      <c r="S78" s="203"/>
      <c r="T78" s="203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</row>
    <row r="79" spans="1:34" s="207" customFormat="1" ht="15.5" x14ac:dyDescent="0.35">
      <c r="A79" s="203" t="str">
        <f>CONCATENATE(B79,") ",'Виды деятельности'!$C$223)</f>
        <v xml:space="preserve">8) 2. Материальные затраты </v>
      </c>
      <c r="B79" s="9">
        <v>8</v>
      </c>
      <c r="C79" s="134" t="str">
        <f>IFERROR(VLOOKUP($A79,'Виды деятельности'!$A$4:$J$216,2,0),"-")</f>
        <v>-</v>
      </c>
      <c r="D79" s="205" t="str">
        <f>IFERROR(VLOOKUP($A79,'Виды деятельности'!$A$4:$J$216,4,0),"-")</f>
        <v>-</v>
      </c>
      <c r="E79" s="205" t="str">
        <f>IFERROR(VLOOKUP($A79,'Виды деятельности'!$A$4:$J$216,5,0),"")</f>
        <v/>
      </c>
      <c r="F79" s="205" t="str">
        <f>IFERROR(VLOOKUP($A79,'Виды деятельности'!$A$4:$J$216,6,0),"-")</f>
        <v>-</v>
      </c>
      <c r="G79" s="205" t="str">
        <f>IFERROR(VLOOKUP($A79,'Виды деятельности'!$A$4:$J$216,7,0),"-")</f>
        <v>-</v>
      </c>
      <c r="H79" s="205" t="str">
        <f>IFERROR(VLOOKUP($A79,'Виды деятельности'!$A$4:$J$216,8,0),"-")</f>
        <v>-</v>
      </c>
      <c r="I7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9" s="138"/>
      <c r="K79" s="138"/>
      <c r="L79" s="138"/>
      <c r="M79" s="139" t="str">
        <f>IFERROR(VLOOKUP($A79,'Виды деятельности'!$A$4:$J$216,10,0),"-")</f>
        <v>-</v>
      </c>
      <c r="N79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9" s="123">
        <f>'Бюджет проекта'!$I79-SUM(Таблица1[[#This Row],[В т.ч. запрашиваемые средства, тыс. руб.]:[В том числе софинансирование (средства партнеров), тыс. руб.]])</f>
        <v>0</v>
      </c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</row>
    <row r="80" spans="1:34" s="206" customFormat="1" ht="15.5" x14ac:dyDescent="0.35">
      <c r="A80" s="203" t="str">
        <f>CONCATENATE(B80,") ",'Виды деятельности'!$C$223)</f>
        <v xml:space="preserve">9) 2. Материальные затраты </v>
      </c>
      <c r="B80" s="203">
        <v>9</v>
      </c>
      <c r="C80" s="134" t="str">
        <f>IFERROR(VLOOKUP($A80,'Виды деятельности'!$A$4:$J$216,2,0),"-")</f>
        <v>-</v>
      </c>
      <c r="D80" s="205" t="str">
        <f>IFERROR(VLOOKUP($A80,'Виды деятельности'!$A$4:$J$216,4,0),"-")</f>
        <v>-</v>
      </c>
      <c r="E80" s="205" t="str">
        <f>IFERROR(VLOOKUP($A80,'Виды деятельности'!$A$4:$J$216,5,0),"")</f>
        <v/>
      </c>
      <c r="F80" s="205" t="str">
        <f>IFERROR(VLOOKUP($A80,'Виды деятельности'!$A$4:$J$216,6,0),"-")</f>
        <v>-</v>
      </c>
      <c r="G80" s="205" t="str">
        <f>IFERROR(VLOOKUP($A80,'Виды деятельности'!$A$4:$J$216,7,0),"-")</f>
        <v>-</v>
      </c>
      <c r="H80" s="205" t="str">
        <f>IFERROR(VLOOKUP($A80,'Виды деятельности'!$A$4:$J$216,8,0),"-")</f>
        <v>-</v>
      </c>
      <c r="I8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0" s="138"/>
      <c r="K80" s="138"/>
      <c r="L80" s="138"/>
      <c r="M80" s="139" t="str">
        <f>IFERROR(VLOOKUP($A80,'Виды деятельности'!$A$4:$J$216,10,0),"-")</f>
        <v>-</v>
      </c>
      <c r="N80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0" s="123">
        <f>'Бюджет проекта'!$I80-SUM(Таблица1[[#This Row],[В т.ч. запрашиваемые средства, тыс. руб.]:[В том числе софинансирование (средства партнеров), тыс. руб.]])</f>
        <v>0</v>
      </c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</row>
    <row r="81" spans="1:34" s="207" customFormat="1" ht="15.5" x14ac:dyDescent="0.35">
      <c r="A81" s="203" t="str">
        <f>CONCATENATE(B81,") ",'Виды деятельности'!$C$223)</f>
        <v xml:space="preserve">10) 2. Материальные затраты </v>
      </c>
      <c r="B81" s="9">
        <v>10</v>
      </c>
      <c r="C81" s="134" t="str">
        <f>IFERROR(VLOOKUP($A81,'Виды деятельности'!$A$4:$J$216,2,0),"-")</f>
        <v>-</v>
      </c>
      <c r="D81" s="205" t="str">
        <f>IFERROR(VLOOKUP($A81,'Виды деятельности'!$A$4:$J$216,4,0),"-")</f>
        <v>-</v>
      </c>
      <c r="E81" s="205" t="str">
        <f>IFERROR(VLOOKUP($A81,'Виды деятельности'!$A$4:$J$216,5,0),"")</f>
        <v/>
      </c>
      <c r="F81" s="205" t="str">
        <f>IFERROR(VLOOKUP($A81,'Виды деятельности'!$A$4:$J$216,6,0),"-")</f>
        <v>-</v>
      </c>
      <c r="G81" s="205" t="str">
        <f>IFERROR(VLOOKUP($A81,'Виды деятельности'!$A$4:$J$216,7,0),"-")</f>
        <v>-</v>
      </c>
      <c r="H81" s="205" t="str">
        <f>IFERROR(VLOOKUP($A81,'Виды деятельности'!$A$4:$J$216,8,0),"-")</f>
        <v>-</v>
      </c>
      <c r="I8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1" s="138"/>
      <c r="K81" s="138"/>
      <c r="L81" s="138"/>
      <c r="M81" s="139" t="str">
        <f>IFERROR(VLOOKUP($A81,'Виды деятельности'!$A$4:$J$216,10,0),"-")</f>
        <v>-</v>
      </c>
      <c r="N81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1" s="123">
        <f>'Бюджет проекта'!$I81-SUM(Таблица1[[#This Row],[В т.ч. запрашиваемые средства, тыс. руб.]:[В том числе софинансирование (средства партнеров), тыс. руб.]])</f>
        <v>0</v>
      </c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</row>
    <row r="82" spans="1:34" s="206" customFormat="1" ht="15.5" x14ac:dyDescent="0.35">
      <c r="A82" s="203" t="str">
        <f>CONCATENATE(B82,") ",'Виды деятельности'!$C$223)</f>
        <v xml:space="preserve">11) 2. Материальные затраты </v>
      </c>
      <c r="B82" s="203">
        <v>11</v>
      </c>
      <c r="C82" s="134" t="str">
        <f>IFERROR(VLOOKUP($A82,'Виды деятельности'!$A$4:$J$216,2,0),"-")</f>
        <v>-</v>
      </c>
      <c r="D82" s="205" t="str">
        <f>IFERROR(VLOOKUP($A82,'Виды деятельности'!$A$4:$J$216,4,0),"-")</f>
        <v>-</v>
      </c>
      <c r="E82" s="205" t="str">
        <f>IFERROR(VLOOKUP($A82,'Виды деятельности'!$A$4:$J$216,5,0),"")</f>
        <v/>
      </c>
      <c r="F82" s="205" t="str">
        <f>IFERROR(VLOOKUP($A82,'Виды деятельности'!$A$4:$J$216,6,0),"-")</f>
        <v>-</v>
      </c>
      <c r="G82" s="205" t="str">
        <f>IFERROR(VLOOKUP($A82,'Виды деятельности'!$A$4:$J$216,7,0),"-")</f>
        <v>-</v>
      </c>
      <c r="H82" s="205" t="str">
        <f>IFERROR(VLOOKUP($A82,'Виды деятельности'!$A$4:$J$216,8,0),"-")</f>
        <v>-</v>
      </c>
      <c r="I8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2" s="138"/>
      <c r="K82" s="138"/>
      <c r="L82" s="138"/>
      <c r="M82" s="139" t="str">
        <f>IFERROR(VLOOKUP($A82,'Виды деятельности'!$A$4:$J$216,10,0),"-")</f>
        <v>-</v>
      </c>
      <c r="N82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2" s="123">
        <f>'Бюджет проекта'!$I82-SUM(Таблица1[[#This Row],[В т.ч. запрашиваемые средства, тыс. руб.]:[В том числе софинансирование (средства партнеров), тыс. руб.]])</f>
        <v>0</v>
      </c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3"/>
      <c r="AD82" s="203"/>
      <c r="AE82" s="203"/>
      <c r="AF82" s="203"/>
      <c r="AG82" s="203"/>
      <c r="AH82" s="203"/>
    </row>
    <row r="83" spans="1:34" s="207" customFormat="1" ht="15.5" x14ac:dyDescent="0.35">
      <c r="A83" s="203" t="str">
        <f>CONCATENATE(B83,") ",'Виды деятельности'!$C$223)</f>
        <v xml:space="preserve">12) 2. Материальные затраты </v>
      </c>
      <c r="B83" s="9">
        <v>12</v>
      </c>
      <c r="C83" s="134" t="str">
        <f>IFERROR(VLOOKUP($A83,'Виды деятельности'!$A$4:$J$216,2,0),"-")</f>
        <v>-</v>
      </c>
      <c r="D83" s="205" t="str">
        <f>IFERROR(VLOOKUP($A83,'Виды деятельности'!$A$4:$J$216,4,0),"-")</f>
        <v>-</v>
      </c>
      <c r="E83" s="205" t="str">
        <f>IFERROR(VLOOKUP($A83,'Виды деятельности'!$A$4:$J$216,5,0),"")</f>
        <v/>
      </c>
      <c r="F83" s="205" t="str">
        <f>IFERROR(VLOOKUP($A83,'Виды деятельности'!$A$4:$J$216,6,0),"-")</f>
        <v>-</v>
      </c>
      <c r="G83" s="205" t="str">
        <f>IFERROR(VLOOKUP($A83,'Виды деятельности'!$A$4:$J$216,7,0),"-")</f>
        <v>-</v>
      </c>
      <c r="H83" s="205" t="str">
        <f>IFERROR(VLOOKUP($A83,'Виды деятельности'!$A$4:$J$216,8,0),"-")</f>
        <v>-</v>
      </c>
      <c r="I8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3" s="138"/>
      <c r="K83" s="138"/>
      <c r="L83" s="138"/>
      <c r="M83" s="139" t="str">
        <f>IFERROR(VLOOKUP($A83,'Виды деятельности'!$A$4:$J$216,10,0),"-")</f>
        <v>-</v>
      </c>
      <c r="N83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3" s="123">
        <f>'Бюджет проекта'!$I83-SUM(Таблица1[[#This Row],[В т.ч. запрашиваемые средства, тыс. руб.]:[В том числе софинансирование (средства партнеров), тыс. руб.]])</f>
        <v>0</v>
      </c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</row>
    <row r="84" spans="1:34" s="206" customFormat="1" ht="15.5" x14ac:dyDescent="0.35">
      <c r="A84" s="203" t="str">
        <f>CONCATENATE(B84,") ",'Виды деятельности'!$C$223)</f>
        <v xml:space="preserve">13) 2. Материальные затраты </v>
      </c>
      <c r="B84" s="203">
        <v>13</v>
      </c>
      <c r="C84" s="134" t="str">
        <f>IFERROR(VLOOKUP($A84,'Виды деятельности'!$A$4:$J$216,2,0),"-")</f>
        <v>-</v>
      </c>
      <c r="D84" s="205" t="str">
        <f>IFERROR(VLOOKUP($A84,'Виды деятельности'!$A$4:$J$216,4,0),"-")</f>
        <v>-</v>
      </c>
      <c r="E84" s="205" t="str">
        <f>IFERROR(VLOOKUP($A84,'Виды деятельности'!$A$4:$J$216,5,0),"")</f>
        <v/>
      </c>
      <c r="F84" s="205" t="str">
        <f>IFERROR(VLOOKUP($A84,'Виды деятельности'!$A$4:$J$216,6,0),"-")</f>
        <v>-</v>
      </c>
      <c r="G84" s="205" t="str">
        <f>IFERROR(VLOOKUP($A84,'Виды деятельности'!$A$4:$J$216,7,0),"-")</f>
        <v>-</v>
      </c>
      <c r="H84" s="205" t="str">
        <f>IFERROR(VLOOKUP($A84,'Виды деятельности'!$A$4:$J$216,8,0),"-")</f>
        <v>-</v>
      </c>
      <c r="I8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4" s="138"/>
      <c r="K84" s="138"/>
      <c r="L84" s="138"/>
      <c r="M84" s="139" t="str">
        <f>IFERROR(VLOOKUP($A84,'Виды деятельности'!$A$4:$J$216,10,0),"-")</f>
        <v>-</v>
      </c>
      <c r="N84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4" s="123">
        <f>'Бюджет проекта'!$I84-SUM(Таблица1[[#This Row],[В т.ч. запрашиваемые средства, тыс. руб.]:[В том числе софинансирование (средства партнеров), тыс. руб.]])</f>
        <v>0</v>
      </c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</row>
    <row r="85" spans="1:34" s="207" customFormat="1" ht="15.5" x14ac:dyDescent="0.35">
      <c r="A85" s="203" t="str">
        <f>CONCATENATE(B85,") ",'Виды деятельности'!$C$223)</f>
        <v xml:space="preserve">14) 2. Материальные затраты </v>
      </c>
      <c r="B85" s="9">
        <v>14</v>
      </c>
      <c r="C85" s="134" t="str">
        <f>IFERROR(VLOOKUP($A85,'Виды деятельности'!$A$4:$J$216,2,0),"-")</f>
        <v>-</v>
      </c>
      <c r="D85" s="205" t="str">
        <f>IFERROR(VLOOKUP($A85,'Виды деятельности'!$A$4:$J$216,4,0),"-")</f>
        <v>-</v>
      </c>
      <c r="E85" s="205" t="str">
        <f>IFERROR(VLOOKUP($A85,'Виды деятельности'!$A$4:$J$216,5,0),"")</f>
        <v/>
      </c>
      <c r="F85" s="205" t="str">
        <f>IFERROR(VLOOKUP($A85,'Виды деятельности'!$A$4:$J$216,6,0),"-")</f>
        <v>-</v>
      </c>
      <c r="G85" s="205" t="str">
        <f>IFERROR(VLOOKUP($A85,'Виды деятельности'!$A$4:$J$216,7,0),"-")</f>
        <v>-</v>
      </c>
      <c r="H85" s="205" t="str">
        <f>IFERROR(VLOOKUP($A85,'Виды деятельности'!$A$4:$J$216,8,0),"-")</f>
        <v>-</v>
      </c>
      <c r="I8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5" s="138"/>
      <c r="K85" s="138"/>
      <c r="L85" s="138"/>
      <c r="M85" s="139" t="str">
        <f>IFERROR(VLOOKUP($A85,'Виды деятельности'!$A$4:$J$216,10,0),"-")</f>
        <v>-</v>
      </c>
      <c r="N85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5" s="123">
        <f>'Бюджет проекта'!$I85-SUM(Таблица1[[#This Row],[В т.ч. запрашиваемые средства, тыс. руб.]:[В том числе софинансирование (средства партнеров), тыс. руб.]])</f>
        <v>0</v>
      </c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</row>
    <row r="86" spans="1:34" s="206" customFormat="1" ht="15.5" x14ac:dyDescent="0.35">
      <c r="A86" s="203" t="str">
        <f>CONCATENATE(B86,") ",'Виды деятельности'!$C$223)</f>
        <v xml:space="preserve">15) 2. Материальные затраты </v>
      </c>
      <c r="B86" s="203">
        <v>15</v>
      </c>
      <c r="C86" s="134" t="str">
        <f>IFERROR(VLOOKUP($A86,'Виды деятельности'!$A$4:$J$216,2,0),"-")</f>
        <v>-</v>
      </c>
      <c r="D86" s="205" t="str">
        <f>IFERROR(VLOOKUP($A86,'Виды деятельности'!$A$4:$J$216,4,0),"-")</f>
        <v>-</v>
      </c>
      <c r="E86" s="205" t="str">
        <f>IFERROR(VLOOKUP($A86,'Виды деятельности'!$A$4:$J$216,5,0),"")</f>
        <v/>
      </c>
      <c r="F86" s="205" t="str">
        <f>IFERROR(VLOOKUP($A86,'Виды деятельности'!$A$4:$J$216,6,0),"-")</f>
        <v>-</v>
      </c>
      <c r="G86" s="205" t="str">
        <f>IFERROR(VLOOKUP($A86,'Виды деятельности'!$A$4:$J$216,7,0),"-")</f>
        <v>-</v>
      </c>
      <c r="H86" s="205" t="str">
        <f>IFERROR(VLOOKUP($A86,'Виды деятельности'!$A$4:$J$216,8,0),"-")</f>
        <v>-</v>
      </c>
      <c r="I8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6" s="138"/>
      <c r="K86" s="138"/>
      <c r="L86" s="138"/>
      <c r="M86" s="139" t="str">
        <f>IFERROR(VLOOKUP($A86,'Виды деятельности'!$A$4:$J$216,10,0),"-")</f>
        <v>-</v>
      </c>
      <c r="N86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6" s="123">
        <f>'Бюджет проекта'!$I86-SUM(Таблица1[[#This Row],[В т.ч. запрашиваемые средства, тыс. руб.]:[В том числе софинансирование (средства партнеров), тыс. руб.]])</f>
        <v>0</v>
      </c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  <c r="AA86" s="203"/>
      <c r="AB86" s="203"/>
      <c r="AC86" s="203"/>
      <c r="AD86" s="203"/>
      <c r="AE86" s="203"/>
      <c r="AF86" s="203"/>
      <c r="AG86" s="203"/>
      <c r="AH86" s="203"/>
    </row>
    <row r="87" spans="1:34" s="207" customFormat="1" ht="15.5" x14ac:dyDescent="0.35">
      <c r="A87" s="203" t="str">
        <f>CONCATENATE(B87,") ",'Виды деятельности'!$C$223)</f>
        <v xml:space="preserve">16) 2. Материальные затраты </v>
      </c>
      <c r="B87" s="9">
        <v>16</v>
      </c>
      <c r="C87" s="134" t="str">
        <f>IFERROR(VLOOKUP($A87,'Виды деятельности'!$A$4:$J$216,2,0),"-")</f>
        <v>-</v>
      </c>
      <c r="D87" s="205" t="str">
        <f>IFERROR(VLOOKUP($A87,'Виды деятельности'!$A$4:$J$216,4,0),"-")</f>
        <v>-</v>
      </c>
      <c r="E87" s="205" t="str">
        <f>IFERROR(VLOOKUP($A87,'Виды деятельности'!$A$4:$J$216,5,0),"")</f>
        <v/>
      </c>
      <c r="F87" s="205" t="str">
        <f>IFERROR(VLOOKUP($A87,'Виды деятельности'!$A$4:$J$216,6,0),"-")</f>
        <v>-</v>
      </c>
      <c r="G87" s="205" t="str">
        <f>IFERROR(VLOOKUP($A87,'Виды деятельности'!$A$4:$J$216,7,0),"-")</f>
        <v>-</v>
      </c>
      <c r="H87" s="205" t="str">
        <f>IFERROR(VLOOKUP($A87,'Виды деятельности'!$A$4:$J$216,8,0),"-")</f>
        <v>-</v>
      </c>
      <c r="I8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7" s="138"/>
      <c r="K87" s="138"/>
      <c r="L87" s="138"/>
      <c r="M87" s="139" t="str">
        <f>IFERROR(VLOOKUP($A87,'Виды деятельности'!$A$4:$J$216,10,0),"-")</f>
        <v>-</v>
      </c>
      <c r="N87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7" s="123">
        <f>'Бюджет проекта'!$I87-SUM(Таблица1[[#This Row],[В т.ч. запрашиваемые средства, тыс. руб.]:[В том числе софинансирование (средства партнеров), тыс. руб.]])</f>
        <v>0</v>
      </c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</row>
    <row r="88" spans="1:34" s="206" customFormat="1" ht="15.5" x14ac:dyDescent="0.35">
      <c r="A88" s="203" t="str">
        <f>CONCATENATE(B88,") ",'Виды деятельности'!$C$223)</f>
        <v xml:space="preserve">17) 2. Материальные затраты </v>
      </c>
      <c r="B88" s="203">
        <v>17</v>
      </c>
      <c r="C88" s="134" t="str">
        <f>IFERROR(VLOOKUP($A88,'Виды деятельности'!$A$4:$J$216,2,0),"-")</f>
        <v>-</v>
      </c>
      <c r="D88" s="205" t="str">
        <f>IFERROR(VLOOKUP($A88,'Виды деятельности'!$A$4:$J$216,4,0),"-")</f>
        <v>-</v>
      </c>
      <c r="E88" s="205" t="str">
        <f>IFERROR(VLOOKUP($A88,'Виды деятельности'!$A$4:$J$216,5,0),"")</f>
        <v/>
      </c>
      <c r="F88" s="205" t="str">
        <f>IFERROR(VLOOKUP($A88,'Виды деятельности'!$A$4:$J$216,6,0),"-")</f>
        <v>-</v>
      </c>
      <c r="G88" s="205" t="str">
        <f>IFERROR(VLOOKUP($A88,'Виды деятельности'!$A$4:$J$216,7,0),"-")</f>
        <v>-</v>
      </c>
      <c r="H88" s="205" t="str">
        <f>IFERROR(VLOOKUP($A88,'Виды деятельности'!$A$4:$J$216,8,0),"-")</f>
        <v>-</v>
      </c>
      <c r="I8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8" s="138"/>
      <c r="K88" s="138"/>
      <c r="L88" s="138"/>
      <c r="M88" s="139" t="str">
        <f>IFERROR(VLOOKUP($A88,'Виды деятельности'!$A$4:$J$216,10,0),"-")</f>
        <v>-</v>
      </c>
      <c r="N88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8" s="123">
        <f>'Бюджет проекта'!$I88-SUM(Таблица1[[#This Row],[В т.ч. запрашиваемые средства, тыс. руб.]:[В том числе софинансирование (средства партнеров), тыс. руб.]])</f>
        <v>0</v>
      </c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3"/>
      <c r="AF88" s="203"/>
      <c r="AG88" s="203"/>
      <c r="AH88" s="203"/>
    </row>
    <row r="89" spans="1:34" s="207" customFormat="1" ht="15.5" x14ac:dyDescent="0.35">
      <c r="A89" s="203" t="str">
        <f>CONCATENATE(B89,") ",'Виды деятельности'!$C$223)</f>
        <v xml:space="preserve">18) 2. Материальные затраты </v>
      </c>
      <c r="B89" s="9">
        <v>18</v>
      </c>
      <c r="C89" s="134" t="str">
        <f>IFERROR(VLOOKUP($A89,'Виды деятельности'!$A$4:$J$216,2,0),"-")</f>
        <v>-</v>
      </c>
      <c r="D89" s="205" t="str">
        <f>IFERROR(VLOOKUP($A89,'Виды деятельности'!$A$4:$J$216,4,0),"-")</f>
        <v>-</v>
      </c>
      <c r="E89" s="205" t="str">
        <f>IFERROR(VLOOKUP($A89,'Виды деятельности'!$A$4:$J$216,5,0),"")</f>
        <v/>
      </c>
      <c r="F89" s="205" t="str">
        <f>IFERROR(VLOOKUP($A89,'Виды деятельности'!$A$4:$J$216,6,0),"-")</f>
        <v>-</v>
      </c>
      <c r="G89" s="205" t="str">
        <f>IFERROR(VLOOKUP($A89,'Виды деятельности'!$A$4:$J$216,7,0),"-")</f>
        <v>-</v>
      </c>
      <c r="H89" s="205" t="str">
        <f>IFERROR(VLOOKUP($A89,'Виды деятельности'!$A$4:$J$216,8,0),"-")</f>
        <v>-</v>
      </c>
      <c r="I8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9" s="138"/>
      <c r="K89" s="138"/>
      <c r="L89" s="138"/>
      <c r="M89" s="139" t="str">
        <f>IFERROR(VLOOKUP($A89,'Виды деятельности'!$A$4:$J$216,10,0),"-")</f>
        <v>-</v>
      </c>
      <c r="N89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9" s="123">
        <f>'Бюджет проекта'!$I89-SUM(Таблица1[[#This Row],[В т.ч. запрашиваемые средства, тыс. руб.]:[В том числе софинансирование (средства партнеров), тыс. руб.]])</f>
        <v>0</v>
      </c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</row>
    <row r="90" spans="1:34" s="206" customFormat="1" ht="15.5" x14ac:dyDescent="0.35">
      <c r="A90" s="203" t="str">
        <f>CONCATENATE(B90,") ",'Виды деятельности'!$C$223)</f>
        <v xml:space="preserve">19) 2. Материальные затраты </v>
      </c>
      <c r="B90" s="203">
        <v>19</v>
      </c>
      <c r="C90" s="134" t="str">
        <f>IFERROR(VLOOKUP($A90,'Виды деятельности'!$A$4:$J$216,2,0),"-")</f>
        <v>-</v>
      </c>
      <c r="D90" s="205" t="str">
        <f>IFERROR(VLOOKUP($A90,'Виды деятельности'!$A$4:$J$216,4,0),"-")</f>
        <v>-</v>
      </c>
      <c r="E90" s="205" t="str">
        <f>IFERROR(VLOOKUP($A90,'Виды деятельности'!$A$4:$J$216,5,0),"")</f>
        <v/>
      </c>
      <c r="F90" s="205" t="str">
        <f>IFERROR(VLOOKUP($A90,'Виды деятельности'!$A$4:$J$216,6,0),"-")</f>
        <v>-</v>
      </c>
      <c r="G90" s="205" t="str">
        <f>IFERROR(VLOOKUP($A90,'Виды деятельности'!$A$4:$J$216,7,0),"-")</f>
        <v>-</v>
      </c>
      <c r="H90" s="205" t="str">
        <f>IFERROR(VLOOKUP($A90,'Виды деятельности'!$A$4:$J$216,8,0),"-")</f>
        <v>-</v>
      </c>
      <c r="I9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0" s="138"/>
      <c r="K90" s="138"/>
      <c r="L90" s="138"/>
      <c r="M90" s="139" t="str">
        <f>IFERROR(VLOOKUP($A90,'Виды деятельности'!$A$4:$J$216,10,0),"-")</f>
        <v>-</v>
      </c>
      <c r="N90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0" s="123">
        <f>'Бюджет проекта'!$I90-SUM(Таблица1[[#This Row],[В т.ч. запрашиваемые средства, тыс. руб.]:[В том числе софинансирование (средства партнеров), тыс. руб.]])</f>
        <v>0</v>
      </c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203"/>
      <c r="AF90" s="203"/>
      <c r="AG90" s="203"/>
      <c r="AH90" s="203"/>
    </row>
    <row r="91" spans="1:34" s="207" customFormat="1" ht="15.5" x14ac:dyDescent="0.35">
      <c r="A91" s="203" t="str">
        <f>CONCATENATE(B91,") ",'Виды деятельности'!$C$223)</f>
        <v xml:space="preserve">20) 2. Материальные затраты </v>
      </c>
      <c r="B91" s="9">
        <v>20</v>
      </c>
      <c r="C91" s="134" t="str">
        <f>IFERROR(VLOOKUP($A91,'Виды деятельности'!$A$4:$J$216,2,0),"-")</f>
        <v>-</v>
      </c>
      <c r="D91" s="205" t="str">
        <f>IFERROR(VLOOKUP($A91,'Виды деятельности'!$A$4:$J$216,4,0),"-")</f>
        <v>-</v>
      </c>
      <c r="E91" s="205" t="str">
        <f>IFERROR(VLOOKUP($A91,'Виды деятельности'!$A$4:$J$216,5,0),"")</f>
        <v/>
      </c>
      <c r="F91" s="205" t="str">
        <f>IFERROR(VLOOKUP($A91,'Виды деятельности'!$A$4:$J$216,6,0),"-")</f>
        <v>-</v>
      </c>
      <c r="G91" s="205" t="str">
        <f>IFERROR(VLOOKUP($A91,'Виды деятельности'!$A$4:$J$216,7,0),"-")</f>
        <v>-</v>
      </c>
      <c r="H91" s="205" t="str">
        <f>IFERROR(VLOOKUP($A91,'Виды деятельности'!$A$4:$J$216,8,0),"-")</f>
        <v>-</v>
      </c>
      <c r="I9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1" s="138"/>
      <c r="K91" s="138"/>
      <c r="L91" s="138"/>
      <c r="M91" s="139" t="str">
        <f>IFERROR(VLOOKUP($A91,'Виды деятельности'!$A$4:$J$216,10,0),"-")</f>
        <v>-</v>
      </c>
      <c r="N91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1" s="123">
        <f>'Бюджет проекта'!$I91-SUM(Таблица1[[#This Row],[В т.ч. запрашиваемые средства, тыс. руб.]:[В том числе софинансирование (средства партнеров), тыс. руб.]])</f>
        <v>0</v>
      </c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</row>
    <row r="92" spans="1:34" s="207" customFormat="1" ht="15.5" x14ac:dyDescent="0.35">
      <c r="A92" s="9"/>
      <c r="B92" s="9"/>
      <c r="C92" s="102"/>
      <c r="D92" s="40"/>
      <c r="E92" s="41" t="s">
        <v>28</v>
      </c>
      <c r="F92" s="42"/>
      <c r="G92" s="43"/>
      <c r="H92" s="44"/>
      <c r="I92" s="45">
        <f>SUBTOTAL(9,I93:I112)</f>
        <v>0</v>
      </c>
      <c r="J92" s="45">
        <f>SUBTOTAL(9,J93:J112)</f>
        <v>0</v>
      </c>
      <c r="K92" s="45">
        <f>SUBTOTAL(9,K93:K112)</f>
        <v>0</v>
      </c>
      <c r="L92" s="45">
        <f>SUBTOTAL(9,L93:L112)</f>
        <v>0</v>
      </c>
      <c r="M92" s="95"/>
      <c r="N92" s="126">
        <f>SUM(J92:L92)</f>
        <v>0</v>
      </c>
      <c r="O92" s="127">
        <f>'Бюджет проекта'!$I92-'Бюджет проекта'!$N92</f>
        <v>0</v>
      </c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</row>
    <row r="93" spans="1:34" s="207" customFormat="1" ht="29" x14ac:dyDescent="0.35">
      <c r="A93" s="203" t="str">
        <f>CONCATENATE(B93,") ",'Виды деятельности'!$C$224)</f>
        <v>1) 3. Услуги, работы</v>
      </c>
      <c r="B93" s="9">
        <v>1</v>
      </c>
      <c r="C93" s="134" t="str">
        <f>IFERROR(VLOOKUP($A93,'Виды деятельности'!$A$4:$J$216,2,0),"-")</f>
        <v>2. Распространение и внедрение практики</v>
      </c>
      <c r="D93" s="205" t="str">
        <f>IFERROR(VLOOKUP($A93,'Виды деятельности'!$A$4:$J$216,4,0),"-")</f>
        <v>Программные</v>
      </c>
      <c r="E93" s="245">
        <f>IFERROR(VLOOKUP($A93,'Виды деятельности'!$A$4:$J$216,5,0),"")</f>
        <v>0</v>
      </c>
      <c r="F93" s="243">
        <f>IFERROR(VLOOKUP($A93,'Виды деятельности'!$A$4:$J$216,6,0),"-")</f>
        <v>0</v>
      </c>
      <c r="G93" s="243">
        <f>IFERROR(VLOOKUP($A93,'Виды деятельности'!$A$4:$J$216,7,0),"-")</f>
        <v>0</v>
      </c>
      <c r="H93" s="243">
        <f>IFERROR(VLOOKUP($A93,'Виды деятельности'!$A$4:$J$216,8,0),"-")</f>
        <v>0</v>
      </c>
      <c r="I93" s="106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3" s="140"/>
      <c r="K93" s="140"/>
      <c r="L93" s="140"/>
      <c r="M93" s="247"/>
      <c r="N93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3" s="123">
        <f>'Бюджет проекта'!$I93-SUM(Таблица1[[#This Row],[В т.ч. запрашиваемые средства, тыс. руб.]:[В том числе софинансирование (средства партнеров), тыс. руб.]])</f>
        <v>0</v>
      </c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</row>
    <row r="94" spans="1:34" s="206" customFormat="1" ht="15.5" x14ac:dyDescent="0.35">
      <c r="A94" s="203" t="str">
        <f>CONCATENATE(B94,") ",'Виды деятельности'!$C$224)</f>
        <v>2) 3. Услуги, работы</v>
      </c>
      <c r="B94" s="203">
        <v>2</v>
      </c>
      <c r="C94" s="134" t="str">
        <f>IFERROR(VLOOKUP($A94,'Виды деятельности'!$A$4:$J$216,2,0),"-")</f>
        <v>-</v>
      </c>
      <c r="D94" s="205" t="str">
        <f>IFERROR(VLOOKUP($A94,'Виды деятельности'!$A$4:$J$216,4,0),"-")</f>
        <v>-</v>
      </c>
      <c r="E94" s="205" t="str">
        <f>IFERROR(VLOOKUP($A94,'Виды деятельности'!$A$4:$J$216,5,0),"")</f>
        <v/>
      </c>
      <c r="F94" s="205" t="str">
        <f>IFERROR(VLOOKUP($A94,'Виды деятельности'!$A$4:$J$216,6,0),"-")</f>
        <v>-</v>
      </c>
      <c r="G94" s="205" t="str">
        <f>IFERROR(VLOOKUP($A94,'Виды деятельности'!$A$4:$J$216,7,0),"-")</f>
        <v>-</v>
      </c>
      <c r="H94" s="205" t="str">
        <f>IFERROR(VLOOKUP($A94,'Виды деятельности'!$A$4:$J$216,8,0),"-")</f>
        <v>-</v>
      </c>
      <c r="I9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4" s="138"/>
      <c r="K94" s="138"/>
      <c r="L94" s="138"/>
      <c r="M94" s="139" t="str">
        <f>IFERROR(VLOOKUP($A94,'Виды деятельности'!$A$4:$J$216,10,0),"-")</f>
        <v>-</v>
      </c>
      <c r="N94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4" s="123">
        <f>'Бюджет проекта'!$I94-SUM(Таблица1[[#This Row],[В т.ч. запрашиваемые средства, тыс. руб.]:[В том числе софинансирование (средства партнеров), тыс. руб.]])</f>
        <v>0</v>
      </c>
      <c r="P94" s="203"/>
      <c r="Q94" s="203"/>
      <c r="R94" s="203"/>
      <c r="S94" s="203"/>
      <c r="T94" s="203"/>
      <c r="U94" s="203"/>
      <c r="V94" s="203"/>
      <c r="W94" s="203"/>
      <c r="X94" s="203"/>
      <c r="Y94" s="203"/>
      <c r="Z94" s="203"/>
      <c r="AA94" s="203"/>
      <c r="AB94" s="203"/>
      <c r="AC94" s="203"/>
      <c r="AD94" s="203"/>
      <c r="AE94" s="203"/>
      <c r="AF94" s="203"/>
      <c r="AG94" s="203"/>
      <c r="AH94" s="203"/>
    </row>
    <row r="95" spans="1:34" s="206" customFormat="1" ht="15.5" x14ac:dyDescent="0.35">
      <c r="A95" s="203" t="str">
        <f>CONCATENATE(B95,") ",'Виды деятельности'!$C$224)</f>
        <v>3) 3. Услуги, работы</v>
      </c>
      <c r="B95" s="9">
        <v>3</v>
      </c>
      <c r="C95" s="134" t="str">
        <f>IFERROR(VLOOKUP($A95,'Виды деятельности'!$A$4:$J$216,2,0),"-")</f>
        <v>-</v>
      </c>
      <c r="D95" s="205" t="str">
        <f>IFERROR(VLOOKUP($A95,'Виды деятельности'!$A$4:$J$216,4,0),"-")</f>
        <v>-</v>
      </c>
      <c r="E95" s="205" t="str">
        <f>IFERROR(VLOOKUP($A95,'Виды деятельности'!$A$4:$J$216,5,0),"")</f>
        <v/>
      </c>
      <c r="F95" s="205" t="str">
        <f>IFERROR(VLOOKUP($A95,'Виды деятельности'!$A$4:$J$216,6,0),"-")</f>
        <v>-</v>
      </c>
      <c r="G95" s="205" t="str">
        <f>IFERROR(VLOOKUP($A95,'Виды деятельности'!$A$4:$J$216,7,0),"-")</f>
        <v>-</v>
      </c>
      <c r="H95" s="205" t="str">
        <f>IFERROR(VLOOKUP($A95,'Виды деятельности'!$A$4:$J$216,8,0),"-")</f>
        <v>-</v>
      </c>
      <c r="I9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5" s="138"/>
      <c r="K95" s="138"/>
      <c r="L95" s="138"/>
      <c r="M95" s="139" t="str">
        <f>IFERROR(VLOOKUP($A95,'Виды деятельности'!$A$4:$J$216,10,0),"-")</f>
        <v>-</v>
      </c>
      <c r="N95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5" s="123">
        <f>'Бюджет проекта'!$I95-SUM(Таблица1[[#This Row],[В т.ч. запрашиваемые средства, тыс. руб.]:[В том числе софинансирование (средства партнеров), тыс. руб.]])</f>
        <v>0</v>
      </c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203"/>
      <c r="AE95" s="203"/>
      <c r="AF95" s="203"/>
      <c r="AG95" s="203"/>
      <c r="AH95" s="203"/>
    </row>
    <row r="96" spans="1:34" s="206" customFormat="1" ht="15.5" x14ac:dyDescent="0.35">
      <c r="A96" s="203" t="str">
        <f>CONCATENATE(B96,") ",'Виды деятельности'!$C$224)</f>
        <v>4) 3. Услуги, работы</v>
      </c>
      <c r="B96" s="203">
        <v>4</v>
      </c>
      <c r="C96" s="134" t="str">
        <f>IFERROR(VLOOKUP($A96,'Виды деятельности'!$A$4:$J$216,2,0),"-")</f>
        <v>-</v>
      </c>
      <c r="D96" s="205" t="str">
        <f>IFERROR(VLOOKUP($A96,'Виды деятельности'!$A$4:$J$216,4,0),"-")</f>
        <v>-</v>
      </c>
      <c r="E96" s="205" t="str">
        <f>IFERROR(VLOOKUP($A96,'Виды деятельности'!$A$4:$J$216,5,0),"")</f>
        <v/>
      </c>
      <c r="F96" s="205" t="str">
        <f>IFERROR(VLOOKUP($A96,'Виды деятельности'!$A$4:$J$216,6,0),"-")</f>
        <v>-</v>
      </c>
      <c r="G96" s="205" t="str">
        <f>IFERROR(VLOOKUP($A96,'Виды деятельности'!$A$4:$J$216,7,0),"-")</f>
        <v>-</v>
      </c>
      <c r="H96" s="205" t="str">
        <f>IFERROR(VLOOKUP($A96,'Виды деятельности'!$A$4:$J$216,8,0),"-")</f>
        <v>-</v>
      </c>
      <c r="I9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6" s="138"/>
      <c r="K96" s="138"/>
      <c r="L96" s="138"/>
      <c r="M96" s="139" t="str">
        <f>IFERROR(VLOOKUP($A96,'Виды деятельности'!$A$4:$J$216,10,0),"-")</f>
        <v>-</v>
      </c>
      <c r="N96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6" s="123">
        <f>'Бюджет проекта'!$I96-SUM(Таблица1[[#This Row],[В т.ч. запрашиваемые средства, тыс. руб.]:[В том числе софинансирование (средства партнеров), тыс. руб.]])</f>
        <v>0</v>
      </c>
      <c r="P96" s="203"/>
      <c r="Q96" s="203"/>
      <c r="R96" s="203"/>
      <c r="S96" s="203"/>
      <c r="T96" s="203"/>
      <c r="U96" s="203"/>
      <c r="V96" s="203"/>
      <c r="W96" s="203"/>
      <c r="X96" s="203"/>
      <c r="Y96" s="203"/>
      <c r="Z96" s="203"/>
      <c r="AA96" s="203"/>
      <c r="AB96" s="203"/>
      <c r="AC96" s="203"/>
      <c r="AD96" s="203"/>
      <c r="AE96" s="203"/>
      <c r="AF96" s="203"/>
      <c r="AG96" s="203"/>
      <c r="AH96" s="203"/>
    </row>
    <row r="97" spans="1:34" s="206" customFormat="1" ht="15.5" x14ac:dyDescent="0.35">
      <c r="A97" s="203" t="str">
        <f>CONCATENATE(B97,") ",'Виды деятельности'!$C$224)</f>
        <v>5) 3. Услуги, работы</v>
      </c>
      <c r="B97" s="9">
        <v>5</v>
      </c>
      <c r="C97" s="134" t="str">
        <f>IFERROR(VLOOKUP($A97,'Виды деятельности'!$A$4:$J$216,2,0),"-")</f>
        <v>-</v>
      </c>
      <c r="D97" s="205" t="str">
        <f>IFERROR(VLOOKUP($A97,'Виды деятельности'!$A$4:$J$216,4,0),"-")</f>
        <v>-</v>
      </c>
      <c r="E97" s="205" t="str">
        <f>IFERROR(VLOOKUP($A97,'Виды деятельности'!$A$4:$J$216,5,0),"")</f>
        <v/>
      </c>
      <c r="F97" s="205" t="str">
        <f>IFERROR(VLOOKUP($A97,'Виды деятельности'!$A$4:$J$216,6,0),"-")</f>
        <v>-</v>
      </c>
      <c r="G97" s="205" t="str">
        <f>IFERROR(VLOOKUP($A97,'Виды деятельности'!$A$4:$J$216,7,0),"-")</f>
        <v>-</v>
      </c>
      <c r="H97" s="205" t="str">
        <f>IFERROR(VLOOKUP($A97,'Виды деятельности'!$A$4:$J$216,8,0),"-")</f>
        <v>-</v>
      </c>
      <c r="I9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7" s="138"/>
      <c r="K97" s="138"/>
      <c r="L97" s="138"/>
      <c r="M97" s="139" t="str">
        <f>IFERROR(VLOOKUP($A97,'Виды деятельности'!$A$4:$J$216,10,0),"-")</f>
        <v>-</v>
      </c>
      <c r="N97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7" s="123">
        <f>'Бюджет проекта'!$I97-SUM(Таблица1[[#This Row],[В т.ч. запрашиваемые средства, тыс. руб.]:[В том числе софинансирование (средства партнеров), тыс. руб.]])</f>
        <v>0</v>
      </c>
      <c r="P97" s="203"/>
      <c r="Q97" s="203"/>
      <c r="R97" s="203"/>
      <c r="S97" s="203"/>
      <c r="T97" s="203"/>
      <c r="U97" s="203"/>
      <c r="V97" s="203"/>
      <c r="W97" s="203"/>
      <c r="X97" s="203"/>
      <c r="Y97" s="203"/>
      <c r="Z97" s="203"/>
      <c r="AA97" s="203"/>
      <c r="AB97" s="203"/>
      <c r="AC97" s="203"/>
      <c r="AD97" s="203"/>
      <c r="AE97" s="203"/>
      <c r="AF97" s="203"/>
      <c r="AG97" s="203"/>
      <c r="AH97" s="203"/>
    </row>
    <row r="98" spans="1:34" s="206" customFormat="1" ht="15.5" x14ac:dyDescent="0.35">
      <c r="A98" s="203" t="str">
        <f>CONCATENATE(B98,") ",'Виды деятельности'!$C$224)</f>
        <v>6) 3. Услуги, работы</v>
      </c>
      <c r="B98" s="203">
        <v>6</v>
      </c>
      <c r="C98" s="134" t="str">
        <f>IFERROR(VLOOKUP($A98,'Виды деятельности'!$A$4:$J$216,2,0),"-")</f>
        <v>-</v>
      </c>
      <c r="D98" s="205" t="str">
        <f>IFERROR(VLOOKUP($A98,'Виды деятельности'!$A$4:$J$216,4,0),"-")</f>
        <v>-</v>
      </c>
      <c r="E98" s="205" t="str">
        <f>IFERROR(VLOOKUP($A98,'Виды деятельности'!$A$4:$J$216,5,0),"")</f>
        <v/>
      </c>
      <c r="F98" s="205" t="str">
        <f>IFERROR(VLOOKUP($A98,'Виды деятельности'!$A$4:$J$216,6,0),"-")</f>
        <v>-</v>
      </c>
      <c r="G98" s="205" t="str">
        <f>IFERROR(VLOOKUP($A98,'Виды деятельности'!$A$4:$J$216,7,0),"-")</f>
        <v>-</v>
      </c>
      <c r="H98" s="205" t="str">
        <f>IFERROR(VLOOKUP($A98,'Виды деятельности'!$A$4:$J$216,8,0),"-")</f>
        <v>-</v>
      </c>
      <c r="I9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8" s="138"/>
      <c r="K98" s="138"/>
      <c r="L98" s="138"/>
      <c r="M98" s="139" t="str">
        <f>IFERROR(VLOOKUP($A98,'Виды деятельности'!$A$4:$J$216,10,0),"-")</f>
        <v>-</v>
      </c>
      <c r="N98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8" s="123">
        <f>'Бюджет проекта'!$I98-SUM(Таблица1[[#This Row],[В т.ч. запрашиваемые средства, тыс. руб.]:[В том числе софинансирование (средства партнеров), тыс. руб.]])</f>
        <v>0</v>
      </c>
      <c r="P98" s="203"/>
      <c r="Q98" s="203"/>
      <c r="R98" s="203"/>
      <c r="S98" s="203"/>
      <c r="T98" s="203"/>
      <c r="U98" s="203"/>
      <c r="V98" s="203"/>
      <c r="W98" s="203"/>
      <c r="X98" s="203"/>
      <c r="Y98" s="203"/>
      <c r="Z98" s="203"/>
      <c r="AA98" s="203"/>
      <c r="AB98" s="203"/>
      <c r="AC98" s="203"/>
      <c r="AD98" s="203"/>
      <c r="AE98" s="203"/>
      <c r="AF98" s="203"/>
      <c r="AG98" s="203"/>
      <c r="AH98" s="203"/>
    </row>
    <row r="99" spans="1:34" s="206" customFormat="1" ht="15.5" x14ac:dyDescent="0.35">
      <c r="A99" s="203" t="str">
        <f>CONCATENATE(B99,") ",'Виды деятельности'!$C$224)</f>
        <v>7) 3. Услуги, работы</v>
      </c>
      <c r="B99" s="9">
        <v>7</v>
      </c>
      <c r="C99" s="134" t="str">
        <f>IFERROR(VLOOKUP($A99,'Виды деятельности'!$A$4:$J$216,2,0),"-")</f>
        <v>-</v>
      </c>
      <c r="D99" s="205" t="str">
        <f>IFERROR(VLOOKUP($A99,'Виды деятельности'!$A$4:$J$216,4,0),"-")</f>
        <v>-</v>
      </c>
      <c r="E99" s="205" t="str">
        <f>IFERROR(VLOOKUP($A99,'Виды деятельности'!$A$4:$J$216,5,0),"")</f>
        <v/>
      </c>
      <c r="F99" s="205" t="str">
        <f>IFERROR(VLOOKUP($A99,'Виды деятельности'!$A$4:$J$216,6,0),"-")</f>
        <v>-</v>
      </c>
      <c r="G99" s="205" t="str">
        <f>IFERROR(VLOOKUP($A99,'Виды деятельности'!$A$4:$J$216,7,0),"-")</f>
        <v>-</v>
      </c>
      <c r="H99" s="205" t="str">
        <f>IFERROR(VLOOKUP($A99,'Виды деятельности'!$A$4:$J$216,8,0),"-")</f>
        <v>-</v>
      </c>
      <c r="I9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9" s="138"/>
      <c r="K99" s="138"/>
      <c r="L99" s="138"/>
      <c r="M99" s="139" t="str">
        <f>IFERROR(VLOOKUP($A99,'Виды деятельности'!$A$4:$J$216,10,0),"-")</f>
        <v>-</v>
      </c>
      <c r="N99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9" s="123">
        <f>'Бюджет проекта'!$I99-SUM(Таблица1[[#This Row],[В т.ч. запрашиваемые средства, тыс. руб.]:[В том числе софинансирование (средства партнеров), тыс. руб.]])</f>
        <v>0</v>
      </c>
      <c r="P99" s="203"/>
      <c r="Q99" s="203"/>
      <c r="R99" s="203"/>
      <c r="S99" s="203"/>
      <c r="T99" s="203"/>
      <c r="U99" s="203"/>
      <c r="V99" s="203"/>
      <c r="W99" s="203"/>
      <c r="X99" s="203"/>
      <c r="Y99" s="203"/>
      <c r="Z99" s="203"/>
      <c r="AA99" s="203"/>
      <c r="AB99" s="203"/>
      <c r="AC99" s="203"/>
      <c r="AD99" s="203"/>
      <c r="AE99" s="203"/>
      <c r="AF99" s="203"/>
      <c r="AG99" s="203"/>
      <c r="AH99" s="203"/>
    </row>
    <row r="100" spans="1:34" s="206" customFormat="1" ht="15.5" x14ac:dyDescent="0.35">
      <c r="A100" s="203" t="str">
        <f>CONCATENATE(B100,") ",'Виды деятельности'!$C$224)</f>
        <v>8) 3. Услуги, работы</v>
      </c>
      <c r="B100" s="203">
        <v>8</v>
      </c>
      <c r="C100" s="134" t="str">
        <f>IFERROR(VLOOKUP($A100,'Виды деятельности'!$A$4:$J$216,2,0),"-")</f>
        <v>-</v>
      </c>
      <c r="D100" s="205" t="str">
        <f>IFERROR(VLOOKUP($A100,'Виды деятельности'!$A$4:$J$216,4,0),"-")</f>
        <v>-</v>
      </c>
      <c r="E100" s="205" t="str">
        <f>IFERROR(VLOOKUP($A100,'Виды деятельности'!$A$4:$J$216,5,0),"")</f>
        <v/>
      </c>
      <c r="F100" s="205" t="str">
        <f>IFERROR(VLOOKUP($A100,'Виды деятельности'!$A$4:$J$216,6,0),"-")</f>
        <v>-</v>
      </c>
      <c r="G100" s="205" t="str">
        <f>IFERROR(VLOOKUP($A100,'Виды деятельности'!$A$4:$J$216,7,0),"-")</f>
        <v>-</v>
      </c>
      <c r="H100" s="205" t="str">
        <f>IFERROR(VLOOKUP($A100,'Виды деятельности'!$A$4:$J$216,8,0),"-")</f>
        <v>-</v>
      </c>
      <c r="I10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0" s="138"/>
      <c r="K100" s="138"/>
      <c r="L100" s="138"/>
      <c r="M100" s="139" t="str">
        <f>IFERROR(VLOOKUP($A100,'Виды деятельности'!$A$4:$J$216,10,0),"-")</f>
        <v>-</v>
      </c>
      <c r="N100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0" s="123">
        <f>'Бюджет проекта'!$I100-SUM(Таблица1[[#This Row],[В т.ч. запрашиваемые средства, тыс. руб.]:[В том числе софинансирование (средства партнеров), тыс. руб.]])</f>
        <v>0</v>
      </c>
      <c r="P100" s="203"/>
      <c r="Q100" s="203"/>
      <c r="R100" s="203"/>
      <c r="S100" s="203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</row>
    <row r="101" spans="1:34" s="207" customFormat="1" ht="15.5" x14ac:dyDescent="0.35">
      <c r="A101" s="203" t="str">
        <f>CONCATENATE(B101,") ",'Виды деятельности'!$C$224)</f>
        <v>9) 3. Услуги, работы</v>
      </c>
      <c r="B101" s="9">
        <v>9</v>
      </c>
      <c r="C101" s="134" t="str">
        <f>IFERROR(VLOOKUP($A101,'Виды деятельности'!$A$4:$J$216,2,0),"-")</f>
        <v>-</v>
      </c>
      <c r="D101" s="205" t="str">
        <f>IFERROR(VLOOKUP($A101,'Виды деятельности'!$A$4:$J$216,4,0),"-")</f>
        <v>-</v>
      </c>
      <c r="E101" s="205" t="str">
        <f>IFERROR(VLOOKUP($A101,'Виды деятельности'!$A$4:$J$216,5,0),"")</f>
        <v/>
      </c>
      <c r="F101" s="205" t="str">
        <f>IFERROR(VLOOKUP($A101,'Виды деятельности'!$A$4:$J$216,6,0),"-")</f>
        <v>-</v>
      </c>
      <c r="G101" s="205" t="str">
        <f>IFERROR(VLOOKUP($A101,'Виды деятельности'!$A$4:$J$216,7,0),"-")</f>
        <v>-</v>
      </c>
      <c r="H101" s="205" t="str">
        <f>IFERROR(VLOOKUP($A101,'Виды деятельности'!$A$4:$J$216,8,0),"-")</f>
        <v>-</v>
      </c>
      <c r="I10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1" s="138"/>
      <c r="K101" s="138"/>
      <c r="L101" s="138"/>
      <c r="M101" s="139" t="str">
        <f>IFERROR(VLOOKUP($A101,'Виды деятельности'!$A$4:$J$216,10,0),"-")</f>
        <v>-</v>
      </c>
      <c r="N101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1" s="123">
        <f>'Бюджет проекта'!$I101-SUM(Таблица1[[#This Row],[В т.ч. запрашиваемые средства, тыс. руб.]:[В том числе софинансирование (средства партнеров), тыс. руб.]])</f>
        <v>0</v>
      </c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</row>
    <row r="102" spans="1:34" s="206" customFormat="1" ht="15.5" x14ac:dyDescent="0.35">
      <c r="A102" s="203" t="str">
        <f>CONCATENATE(B102,") ",'Виды деятельности'!$C$224)</f>
        <v>10) 3. Услуги, работы</v>
      </c>
      <c r="B102" s="203">
        <v>10</v>
      </c>
      <c r="C102" s="134" t="str">
        <f>IFERROR(VLOOKUP($A102,'Виды деятельности'!$A$4:$J$216,2,0),"-")</f>
        <v>-</v>
      </c>
      <c r="D102" s="205" t="str">
        <f>IFERROR(VLOOKUP($A102,'Виды деятельности'!$A$4:$J$216,4,0),"-")</f>
        <v>-</v>
      </c>
      <c r="E102" s="205" t="str">
        <f>IFERROR(VLOOKUP($A102,'Виды деятельности'!$A$4:$J$216,5,0),"")</f>
        <v/>
      </c>
      <c r="F102" s="205" t="str">
        <f>IFERROR(VLOOKUP($A102,'Виды деятельности'!$A$4:$J$216,6,0),"-")</f>
        <v>-</v>
      </c>
      <c r="G102" s="205" t="str">
        <f>IFERROR(VLOOKUP($A102,'Виды деятельности'!$A$4:$J$216,7,0),"-")</f>
        <v>-</v>
      </c>
      <c r="H102" s="205" t="str">
        <f>IFERROR(VLOOKUP($A102,'Виды деятельности'!$A$4:$J$216,8,0),"-")</f>
        <v>-</v>
      </c>
      <c r="I10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2" s="138"/>
      <c r="K102" s="138"/>
      <c r="L102" s="138"/>
      <c r="M102" s="139" t="str">
        <f>IFERROR(VLOOKUP($A102,'Виды деятельности'!$A$4:$J$216,10,0),"-")</f>
        <v>-</v>
      </c>
      <c r="N102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2" s="123">
        <f>'Бюджет проекта'!$I102-SUM(Таблица1[[#This Row],[В т.ч. запрашиваемые средства, тыс. руб.]:[В том числе софинансирование (средства партнеров), тыс. руб.]])</f>
        <v>0</v>
      </c>
      <c r="P102" s="203"/>
      <c r="Q102" s="203"/>
      <c r="R102" s="203"/>
      <c r="S102" s="203"/>
      <c r="T102" s="203"/>
      <c r="U102" s="203"/>
      <c r="V102" s="203"/>
      <c r="W102" s="203"/>
      <c r="X102" s="203"/>
      <c r="Y102" s="203"/>
      <c r="Z102" s="203"/>
      <c r="AA102" s="203"/>
      <c r="AB102" s="203"/>
      <c r="AC102" s="203"/>
      <c r="AD102" s="203"/>
      <c r="AE102" s="203"/>
      <c r="AF102" s="203"/>
      <c r="AG102" s="203"/>
      <c r="AH102" s="203"/>
    </row>
    <row r="103" spans="1:34" s="207" customFormat="1" ht="15.5" x14ac:dyDescent="0.35">
      <c r="A103" s="203" t="str">
        <f>CONCATENATE(B103,") ",'Виды деятельности'!$C$224)</f>
        <v>11) 3. Услуги, работы</v>
      </c>
      <c r="B103" s="9">
        <v>11</v>
      </c>
      <c r="C103" s="134" t="str">
        <f>IFERROR(VLOOKUP($A103,'Виды деятельности'!$A$4:$J$216,2,0),"-")</f>
        <v>-</v>
      </c>
      <c r="D103" s="205" t="str">
        <f>IFERROR(VLOOKUP($A103,'Виды деятельности'!$A$4:$J$216,4,0),"-")</f>
        <v>-</v>
      </c>
      <c r="E103" s="205" t="str">
        <f>IFERROR(VLOOKUP($A103,'Виды деятельности'!$A$4:$J$216,5,0),"")</f>
        <v/>
      </c>
      <c r="F103" s="205" t="str">
        <f>IFERROR(VLOOKUP($A103,'Виды деятельности'!$A$4:$J$216,6,0),"-")</f>
        <v>-</v>
      </c>
      <c r="G103" s="205" t="str">
        <f>IFERROR(VLOOKUP($A103,'Виды деятельности'!$A$4:$J$216,7,0),"-")</f>
        <v>-</v>
      </c>
      <c r="H103" s="205" t="str">
        <f>IFERROR(VLOOKUP($A103,'Виды деятельности'!$A$4:$J$216,8,0),"-")</f>
        <v>-</v>
      </c>
      <c r="I10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3" s="138"/>
      <c r="K103" s="138"/>
      <c r="L103" s="138"/>
      <c r="M103" s="139" t="str">
        <f>IFERROR(VLOOKUP($A103,'Виды деятельности'!$A$4:$J$216,10,0),"-")</f>
        <v>-</v>
      </c>
      <c r="N103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3" s="123">
        <f>'Бюджет проекта'!$I103-SUM(Таблица1[[#This Row],[В т.ч. запрашиваемые средства, тыс. руб.]:[В том числе софинансирование (средства партнеров), тыс. руб.]])</f>
        <v>0</v>
      </c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</row>
    <row r="104" spans="1:34" s="206" customFormat="1" ht="15.5" x14ac:dyDescent="0.35">
      <c r="A104" s="203" t="str">
        <f>CONCATENATE(B104,") ",'Виды деятельности'!$C$224)</f>
        <v>12) 3. Услуги, работы</v>
      </c>
      <c r="B104" s="203">
        <v>12</v>
      </c>
      <c r="C104" s="134" t="str">
        <f>IFERROR(VLOOKUP($A104,'Виды деятельности'!$A$4:$J$216,2,0),"-")</f>
        <v>-</v>
      </c>
      <c r="D104" s="205" t="str">
        <f>IFERROR(VLOOKUP($A104,'Виды деятельности'!$A$4:$J$216,4,0),"-")</f>
        <v>-</v>
      </c>
      <c r="E104" s="205" t="str">
        <f>IFERROR(VLOOKUP($A104,'Виды деятельности'!$A$4:$J$216,5,0),"")</f>
        <v/>
      </c>
      <c r="F104" s="205" t="str">
        <f>IFERROR(VLOOKUP($A104,'Виды деятельности'!$A$4:$J$216,6,0),"-")</f>
        <v>-</v>
      </c>
      <c r="G104" s="205" t="str">
        <f>IFERROR(VLOOKUP($A104,'Виды деятельности'!$A$4:$J$216,7,0),"-")</f>
        <v>-</v>
      </c>
      <c r="H104" s="205" t="str">
        <f>IFERROR(VLOOKUP($A104,'Виды деятельности'!$A$4:$J$216,8,0),"-")</f>
        <v>-</v>
      </c>
      <c r="I10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4" s="138"/>
      <c r="K104" s="138"/>
      <c r="L104" s="138"/>
      <c r="M104" s="139" t="str">
        <f>IFERROR(VLOOKUP($A104,'Виды деятельности'!$A$4:$J$216,10,0),"-")</f>
        <v>-</v>
      </c>
      <c r="N104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4" s="123">
        <f>'Бюджет проекта'!$I104-SUM(Таблица1[[#This Row],[В т.ч. запрашиваемые средства, тыс. руб.]:[В том числе софинансирование (средства партнеров), тыс. руб.]])</f>
        <v>0</v>
      </c>
      <c r="P104" s="203"/>
      <c r="Q104" s="203"/>
      <c r="R104" s="203"/>
      <c r="S104" s="203"/>
      <c r="T104" s="203"/>
      <c r="U104" s="203"/>
      <c r="V104" s="203"/>
      <c r="W104" s="203"/>
      <c r="X104" s="203"/>
      <c r="Y104" s="203"/>
      <c r="Z104" s="203"/>
      <c r="AA104" s="203"/>
      <c r="AB104" s="203"/>
      <c r="AC104" s="203"/>
      <c r="AD104" s="203"/>
      <c r="AE104" s="203"/>
      <c r="AF104" s="203"/>
      <c r="AG104" s="203"/>
      <c r="AH104" s="203"/>
    </row>
    <row r="105" spans="1:34" s="207" customFormat="1" ht="15.5" x14ac:dyDescent="0.35">
      <c r="A105" s="203" t="str">
        <f>CONCATENATE(B105,") ",'Виды деятельности'!$C$224)</f>
        <v>13) 3. Услуги, работы</v>
      </c>
      <c r="B105" s="9">
        <v>13</v>
      </c>
      <c r="C105" s="134" t="str">
        <f>IFERROR(VLOOKUP($A105,'Виды деятельности'!$A$4:$J$216,2,0),"-")</f>
        <v>-</v>
      </c>
      <c r="D105" s="205" t="str">
        <f>IFERROR(VLOOKUP($A105,'Виды деятельности'!$A$4:$J$216,4,0),"-")</f>
        <v>-</v>
      </c>
      <c r="E105" s="205" t="str">
        <f>IFERROR(VLOOKUP($A105,'Виды деятельности'!$A$4:$J$216,5,0),"")</f>
        <v/>
      </c>
      <c r="F105" s="205" t="str">
        <f>IFERROR(VLOOKUP($A105,'Виды деятельности'!$A$4:$J$216,6,0),"-")</f>
        <v>-</v>
      </c>
      <c r="G105" s="205" t="str">
        <f>IFERROR(VLOOKUP($A105,'Виды деятельности'!$A$4:$J$216,7,0),"-")</f>
        <v>-</v>
      </c>
      <c r="H105" s="205" t="str">
        <f>IFERROR(VLOOKUP($A105,'Виды деятельности'!$A$4:$J$216,8,0),"-")</f>
        <v>-</v>
      </c>
      <c r="I10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5" s="138"/>
      <c r="K105" s="138"/>
      <c r="L105" s="138"/>
      <c r="M105" s="139" t="str">
        <f>IFERROR(VLOOKUP($A105,'Виды деятельности'!$A$4:$J$216,10,0),"-")</f>
        <v>-</v>
      </c>
      <c r="N105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5" s="123">
        <f>'Бюджет проекта'!$I105-SUM(Таблица1[[#This Row],[В т.ч. запрашиваемые средства, тыс. руб.]:[В том числе софинансирование (средства партнеров), тыс. руб.]])</f>
        <v>0</v>
      </c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</row>
    <row r="106" spans="1:34" s="207" customFormat="1" ht="15.5" x14ac:dyDescent="0.35">
      <c r="A106" s="203" t="str">
        <f>CONCATENATE(B106,") ",'Виды деятельности'!$C$224)</f>
        <v>14) 3. Услуги, работы</v>
      </c>
      <c r="B106" s="203">
        <v>14</v>
      </c>
      <c r="C106" s="134" t="str">
        <f>IFERROR(VLOOKUP($A106,'Виды деятельности'!$A$4:$J$216,2,0),"-")</f>
        <v>-</v>
      </c>
      <c r="D106" s="205" t="str">
        <f>IFERROR(VLOOKUP($A106,'Виды деятельности'!$A$4:$J$216,4,0),"-")</f>
        <v>-</v>
      </c>
      <c r="E106" s="205" t="str">
        <f>IFERROR(VLOOKUP($A106,'Виды деятельности'!$A$4:$J$216,5,0),"")</f>
        <v/>
      </c>
      <c r="F106" s="205" t="str">
        <f>IFERROR(VLOOKUP($A106,'Виды деятельности'!$A$4:$J$216,6,0),"-")</f>
        <v>-</v>
      </c>
      <c r="G106" s="205" t="str">
        <f>IFERROR(VLOOKUP($A106,'Виды деятельности'!$A$4:$J$216,7,0),"-")</f>
        <v>-</v>
      </c>
      <c r="H106" s="205" t="str">
        <f>IFERROR(VLOOKUP($A106,'Виды деятельности'!$A$4:$J$216,8,0),"-")</f>
        <v>-</v>
      </c>
      <c r="I10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6" s="138"/>
      <c r="K106" s="138"/>
      <c r="L106" s="138"/>
      <c r="M106" s="139" t="str">
        <f>IFERROR(VLOOKUP($A106,'Виды деятельности'!$A$4:$J$216,10,0),"-")</f>
        <v>-</v>
      </c>
      <c r="N106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6" s="123">
        <f>'Бюджет проекта'!$I106-SUM(Таблица1[[#This Row],[В т.ч. запрашиваемые средства, тыс. руб.]:[В том числе софинансирование (средства партнеров), тыс. руб.]])</f>
        <v>0</v>
      </c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</row>
    <row r="107" spans="1:34" s="207" customFormat="1" ht="15.5" x14ac:dyDescent="0.35">
      <c r="A107" s="203" t="str">
        <f>CONCATENATE(B107,") ",'Виды деятельности'!$C$224)</f>
        <v>15) 3. Услуги, работы</v>
      </c>
      <c r="B107" s="9">
        <v>15</v>
      </c>
      <c r="C107" s="134" t="str">
        <f>IFERROR(VLOOKUP($A107,'Виды деятельности'!$A$4:$J$216,2,0),"-")</f>
        <v>-</v>
      </c>
      <c r="D107" s="205" t="str">
        <f>IFERROR(VLOOKUP($A107,'Виды деятельности'!$A$4:$J$216,4,0),"-")</f>
        <v>-</v>
      </c>
      <c r="E107" s="205" t="str">
        <f>IFERROR(VLOOKUP($A107,'Виды деятельности'!$A$4:$J$216,5,0),"")</f>
        <v/>
      </c>
      <c r="F107" s="205" t="str">
        <f>IFERROR(VLOOKUP($A107,'Виды деятельности'!$A$4:$J$216,6,0),"-")</f>
        <v>-</v>
      </c>
      <c r="G107" s="205" t="str">
        <f>IFERROR(VLOOKUP($A107,'Виды деятельности'!$A$4:$J$216,7,0),"-")</f>
        <v>-</v>
      </c>
      <c r="H107" s="205" t="str">
        <f>IFERROR(VLOOKUP($A107,'Виды деятельности'!$A$4:$J$216,8,0),"-")</f>
        <v>-</v>
      </c>
      <c r="I10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7" s="138"/>
      <c r="K107" s="138"/>
      <c r="L107" s="138"/>
      <c r="M107" s="139" t="str">
        <f>IFERROR(VLOOKUP($A107,'Виды деятельности'!$A$4:$J$216,10,0),"-")</f>
        <v>-</v>
      </c>
      <c r="N107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7" s="123">
        <f>'Бюджет проекта'!$I107-SUM(Таблица1[[#This Row],[В т.ч. запрашиваемые средства, тыс. руб.]:[В том числе софинансирование (средства партнеров), тыс. руб.]])</f>
        <v>0</v>
      </c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</row>
    <row r="108" spans="1:34" s="207" customFormat="1" ht="15.5" x14ac:dyDescent="0.35">
      <c r="A108" s="203" t="str">
        <f>CONCATENATE(B108,") ",'Виды деятельности'!$C$224)</f>
        <v>16) 3. Услуги, работы</v>
      </c>
      <c r="B108" s="203">
        <v>16</v>
      </c>
      <c r="C108" s="134" t="str">
        <f>IFERROR(VLOOKUP($A108,'Виды деятельности'!$A$4:$J$216,2,0),"-")</f>
        <v>-</v>
      </c>
      <c r="D108" s="205" t="str">
        <f>IFERROR(VLOOKUP($A108,'Виды деятельности'!$A$4:$J$216,4,0),"-")</f>
        <v>-</v>
      </c>
      <c r="E108" s="205" t="str">
        <f>IFERROR(VLOOKUP($A108,'Виды деятельности'!$A$4:$J$216,5,0),"")</f>
        <v/>
      </c>
      <c r="F108" s="205" t="str">
        <f>IFERROR(VLOOKUP($A108,'Виды деятельности'!$A$4:$J$216,6,0),"-")</f>
        <v>-</v>
      </c>
      <c r="G108" s="205" t="str">
        <f>IFERROR(VLOOKUP($A108,'Виды деятельности'!$A$4:$J$216,7,0),"-")</f>
        <v>-</v>
      </c>
      <c r="H108" s="205" t="str">
        <f>IFERROR(VLOOKUP($A108,'Виды деятельности'!$A$4:$J$216,8,0),"-")</f>
        <v>-</v>
      </c>
      <c r="I10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8" s="138"/>
      <c r="K108" s="138"/>
      <c r="L108" s="138"/>
      <c r="M108" s="139" t="str">
        <f>IFERROR(VLOOKUP($A108,'Виды деятельности'!$A$4:$J$216,10,0),"-")</f>
        <v>-</v>
      </c>
      <c r="N108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8" s="123">
        <f>'Бюджет проекта'!$I108-SUM(Таблица1[[#This Row],[В т.ч. запрашиваемые средства, тыс. руб.]:[В том числе софинансирование (средства партнеров), тыс. руб.]])</f>
        <v>0</v>
      </c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</row>
    <row r="109" spans="1:34" s="206" customFormat="1" ht="15.5" x14ac:dyDescent="0.35">
      <c r="A109" s="203" t="str">
        <f>CONCATENATE(B109,") ",'Виды деятельности'!$C$224)</f>
        <v>17) 3. Услуги, работы</v>
      </c>
      <c r="B109" s="9">
        <v>17</v>
      </c>
      <c r="C109" s="134" t="str">
        <f>IFERROR(VLOOKUP($A109,'Виды деятельности'!$A$4:$J$216,2,0),"-")</f>
        <v>-</v>
      </c>
      <c r="D109" s="205" t="str">
        <f>IFERROR(VLOOKUP($A109,'Виды деятельности'!$A$4:$J$216,4,0),"-")</f>
        <v>-</v>
      </c>
      <c r="E109" s="205" t="str">
        <f>IFERROR(VLOOKUP($A109,'Виды деятельности'!$A$4:$J$216,5,0),"")</f>
        <v/>
      </c>
      <c r="F109" s="205" t="str">
        <f>IFERROR(VLOOKUP($A109,'Виды деятельности'!$A$4:$J$216,6,0),"-")</f>
        <v>-</v>
      </c>
      <c r="G109" s="205" t="str">
        <f>IFERROR(VLOOKUP($A109,'Виды деятельности'!$A$4:$J$216,7,0),"-")</f>
        <v>-</v>
      </c>
      <c r="H109" s="205" t="str">
        <f>IFERROR(VLOOKUP($A109,'Виды деятельности'!$A$4:$J$216,8,0),"-")</f>
        <v>-</v>
      </c>
      <c r="I10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9" s="138"/>
      <c r="K109" s="138"/>
      <c r="L109" s="138"/>
      <c r="M109" s="139" t="str">
        <f>IFERROR(VLOOKUP($A109,'Виды деятельности'!$A$4:$J$216,10,0),"-")</f>
        <v>-</v>
      </c>
      <c r="N109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9" s="123">
        <f>'Бюджет проекта'!$I109-SUM(Таблица1[[#This Row],[В т.ч. запрашиваемые средства, тыс. руб.]:[В том числе софинансирование (средства партнеров), тыс. руб.]])</f>
        <v>0</v>
      </c>
      <c r="P109" s="203"/>
      <c r="Q109" s="203"/>
      <c r="R109" s="203"/>
      <c r="S109" s="203"/>
      <c r="T109" s="203"/>
      <c r="U109" s="203"/>
      <c r="V109" s="203"/>
      <c r="W109" s="203"/>
      <c r="X109" s="203"/>
      <c r="Y109" s="203"/>
      <c r="Z109" s="203"/>
      <c r="AA109" s="203"/>
      <c r="AB109" s="203"/>
      <c r="AC109" s="203"/>
      <c r="AD109" s="203"/>
      <c r="AE109" s="203"/>
      <c r="AF109" s="203"/>
      <c r="AG109" s="203"/>
      <c r="AH109" s="203"/>
    </row>
    <row r="110" spans="1:34" s="207" customFormat="1" ht="15.5" x14ac:dyDescent="0.35">
      <c r="A110" s="203" t="str">
        <f>CONCATENATE(B110,") ",'Виды деятельности'!$C$224)</f>
        <v>18) 3. Услуги, работы</v>
      </c>
      <c r="B110" s="203">
        <v>18</v>
      </c>
      <c r="C110" s="134" t="str">
        <f>IFERROR(VLOOKUP($A110,'Виды деятельности'!$A$4:$J$216,2,0),"-")</f>
        <v>-</v>
      </c>
      <c r="D110" s="205" t="str">
        <f>IFERROR(VLOOKUP($A110,'Виды деятельности'!$A$4:$J$216,4,0),"-")</f>
        <v>-</v>
      </c>
      <c r="E110" s="205" t="str">
        <f>IFERROR(VLOOKUP($A110,'Виды деятельности'!$A$4:$J$216,5,0),"")</f>
        <v/>
      </c>
      <c r="F110" s="205" t="str">
        <f>IFERROR(VLOOKUP($A110,'Виды деятельности'!$A$4:$J$216,6,0),"-")</f>
        <v>-</v>
      </c>
      <c r="G110" s="205" t="str">
        <f>IFERROR(VLOOKUP($A110,'Виды деятельности'!$A$4:$J$216,7,0),"-")</f>
        <v>-</v>
      </c>
      <c r="H110" s="205" t="str">
        <f>IFERROR(VLOOKUP($A110,'Виды деятельности'!$A$4:$J$216,8,0),"-")</f>
        <v>-</v>
      </c>
      <c r="I11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0" s="138"/>
      <c r="K110" s="138"/>
      <c r="L110" s="138"/>
      <c r="M110" s="139" t="str">
        <f>IFERROR(VLOOKUP($A110,'Виды деятельности'!$A$4:$J$216,10,0),"-")</f>
        <v>-</v>
      </c>
      <c r="N110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0" s="123">
        <f>'Бюджет проекта'!$I110-SUM(Таблица1[[#This Row],[В т.ч. запрашиваемые средства, тыс. руб.]:[В том числе софинансирование (средства партнеров), тыс. руб.]])</f>
        <v>0</v>
      </c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</row>
    <row r="111" spans="1:34" s="206" customFormat="1" ht="15.5" x14ac:dyDescent="0.35">
      <c r="A111" s="203" t="str">
        <f>CONCATENATE(B111,") ",'Виды деятельности'!$C$224)</f>
        <v>19) 3. Услуги, работы</v>
      </c>
      <c r="B111" s="9">
        <v>19</v>
      </c>
      <c r="C111" s="134" t="str">
        <f>IFERROR(VLOOKUP($A111,'Виды деятельности'!$A$4:$J$216,2,0),"-")</f>
        <v>-</v>
      </c>
      <c r="D111" s="205" t="str">
        <f>IFERROR(VLOOKUP($A111,'Виды деятельности'!$A$4:$J$216,4,0),"-")</f>
        <v>-</v>
      </c>
      <c r="E111" s="205" t="str">
        <f>IFERROR(VLOOKUP($A111,'Виды деятельности'!$A$4:$J$216,5,0),"")</f>
        <v/>
      </c>
      <c r="F111" s="205" t="str">
        <f>IFERROR(VLOOKUP($A111,'Виды деятельности'!$A$4:$J$216,6,0),"-")</f>
        <v>-</v>
      </c>
      <c r="G111" s="205" t="str">
        <f>IFERROR(VLOOKUP($A111,'Виды деятельности'!$A$4:$J$216,7,0),"-")</f>
        <v>-</v>
      </c>
      <c r="H111" s="205" t="str">
        <f>IFERROR(VLOOKUP($A111,'Виды деятельности'!$A$4:$J$216,8,0),"-")</f>
        <v>-</v>
      </c>
      <c r="I11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1" s="138"/>
      <c r="K111" s="138"/>
      <c r="L111" s="138"/>
      <c r="M111" s="139" t="str">
        <f>IFERROR(VLOOKUP($A111,'Виды деятельности'!$A$4:$J$216,10,0),"-")</f>
        <v>-</v>
      </c>
      <c r="N111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1" s="123">
        <f>'Бюджет проекта'!$I111-SUM(Таблица1[[#This Row],[В т.ч. запрашиваемые средства, тыс. руб.]:[В том числе софинансирование (средства партнеров), тыс. руб.]])</f>
        <v>0</v>
      </c>
      <c r="P111" s="203"/>
      <c r="Q111" s="203"/>
      <c r="R111" s="203"/>
      <c r="S111" s="203"/>
      <c r="T111" s="203"/>
      <c r="U111" s="203"/>
      <c r="V111" s="203"/>
      <c r="W111" s="203"/>
      <c r="X111" s="203"/>
      <c r="Y111" s="203"/>
      <c r="Z111" s="203"/>
      <c r="AA111" s="203"/>
      <c r="AB111" s="203"/>
      <c r="AC111" s="203"/>
      <c r="AD111" s="203"/>
      <c r="AE111" s="203"/>
      <c r="AF111" s="203"/>
      <c r="AG111" s="203"/>
      <c r="AH111" s="203"/>
    </row>
    <row r="112" spans="1:34" s="207" customFormat="1" ht="15.5" x14ac:dyDescent="0.35">
      <c r="A112" s="203" t="str">
        <f>CONCATENATE(B112,") ",'Виды деятельности'!$C$224)</f>
        <v>20) 3. Услуги, работы</v>
      </c>
      <c r="B112" s="203">
        <v>20</v>
      </c>
      <c r="C112" s="134" t="str">
        <f>IFERROR(VLOOKUP($A112,'Виды деятельности'!$A$4:$J$216,2,0),"-")</f>
        <v>-</v>
      </c>
      <c r="D112" s="205" t="str">
        <f>IFERROR(VLOOKUP($A112,'Виды деятельности'!$A$4:$J$216,4,0),"-")</f>
        <v>-</v>
      </c>
      <c r="E112" s="205" t="str">
        <f>IFERROR(VLOOKUP($A112,'Виды деятельности'!$A$4:$J$216,5,0),"")</f>
        <v/>
      </c>
      <c r="F112" s="205" t="str">
        <f>IFERROR(VLOOKUP($A112,'Виды деятельности'!$A$4:$J$216,6,0),"-")</f>
        <v>-</v>
      </c>
      <c r="G112" s="205" t="str">
        <f>IFERROR(VLOOKUP($A112,'Виды деятельности'!$A$4:$J$216,7,0),"-")</f>
        <v>-</v>
      </c>
      <c r="H112" s="205" t="str">
        <f>IFERROR(VLOOKUP($A112,'Виды деятельности'!$A$4:$J$216,8,0),"-")</f>
        <v>-</v>
      </c>
      <c r="I11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2" s="138"/>
      <c r="K112" s="138"/>
      <c r="L112" s="138"/>
      <c r="M112" s="139" t="str">
        <f>IFERROR(VLOOKUP($A112,'Виды деятельности'!$A$4:$J$216,10,0),"-")</f>
        <v>-</v>
      </c>
      <c r="N112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2" s="123">
        <f>'Бюджет проекта'!$I112-SUM(Таблица1[[#This Row],[В т.ч. запрашиваемые средства, тыс. руб.]:[В том числе софинансирование (средства партнеров), тыс. руб.]])</f>
        <v>0</v>
      </c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</row>
    <row r="113" spans="1:34" s="207" customFormat="1" ht="15.5" x14ac:dyDescent="0.35">
      <c r="A113" s="9"/>
      <c r="B113" s="9"/>
      <c r="C113" s="102"/>
      <c r="D113" s="40"/>
      <c r="E113" s="41" t="s">
        <v>29</v>
      </c>
      <c r="F113" s="42"/>
      <c r="G113" s="43"/>
      <c r="H113" s="44"/>
      <c r="I113" s="45">
        <f>SUBTOTAL(9,I114:I133)</f>
        <v>0</v>
      </c>
      <c r="J113" s="45">
        <f>SUBTOTAL(9,J114:J133)</f>
        <v>0</v>
      </c>
      <c r="K113" s="45">
        <f>SUBTOTAL(9,K114:K133)</f>
        <v>0</v>
      </c>
      <c r="L113" s="45">
        <f>SUBTOTAL(9,L114:L133)</f>
        <v>0</v>
      </c>
      <c r="M113" s="95"/>
      <c r="N113" s="126">
        <f>SUM(J113:L113)</f>
        <v>0</v>
      </c>
      <c r="O113" s="127">
        <f>'Бюджет проекта'!$I113-'Бюджет проекта'!$N113</f>
        <v>0</v>
      </c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</row>
    <row r="114" spans="1:34" s="207" customFormat="1" ht="15.5" x14ac:dyDescent="0.35">
      <c r="A114" s="203" t="str">
        <f>CONCATENATE(B114,") ",'Виды деятельности'!$C$225)</f>
        <v>1) 4. Аренда помещений</v>
      </c>
      <c r="B114" s="9">
        <v>1</v>
      </c>
      <c r="C114" s="134" t="str">
        <f>IFERROR(VLOOKUP($A114,'Виды деятельности'!$A$4:$J$216,2,0),"-")</f>
        <v>-</v>
      </c>
      <c r="D114" s="205" t="str">
        <f>IFERROR(VLOOKUP($A114,'Виды деятельности'!$A$4:$J$216,4,0),"-")</f>
        <v>-</v>
      </c>
      <c r="E114" s="205" t="str">
        <f>IFERROR(VLOOKUP($A114,'Виды деятельности'!$A$4:$J$216,5,0),"")</f>
        <v/>
      </c>
      <c r="F114" s="205" t="str">
        <f>IFERROR(VLOOKUP($A114,'Виды деятельности'!$A$4:$J$216,6,0),"-")</f>
        <v>-</v>
      </c>
      <c r="G114" s="205" t="str">
        <f>IFERROR(VLOOKUP($A114,'Виды деятельности'!$A$4:$J$216,7,0),"-")</f>
        <v>-</v>
      </c>
      <c r="H114" s="205" t="str">
        <f>IFERROR(VLOOKUP($A114,'Виды деятельности'!$A$4:$J$216,8,0),"-")</f>
        <v>-</v>
      </c>
      <c r="I11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4" s="138"/>
      <c r="K114" s="138"/>
      <c r="L114" s="138"/>
      <c r="M114" s="139" t="str">
        <f>IFERROR(VLOOKUP($A114,'Виды деятельности'!$A$4:$J$216,10,0),"-")</f>
        <v>-</v>
      </c>
      <c r="N114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4" s="123">
        <f>'Бюджет проекта'!$I114-SUM(Таблица1[[#This Row],[В т.ч. запрашиваемые средства, тыс. руб.]:[В том числе софинансирование (средства партнеров), тыс. руб.]])</f>
        <v>0</v>
      </c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</row>
    <row r="115" spans="1:34" s="207" customFormat="1" ht="15.5" x14ac:dyDescent="0.35">
      <c r="A115" s="203" t="str">
        <f>CONCATENATE(B115,") ",'Виды деятельности'!$C$225)</f>
        <v>2) 4. Аренда помещений</v>
      </c>
      <c r="B115" s="9">
        <v>2</v>
      </c>
      <c r="C115" s="134" t="str">
        <f>IFERROR(VLOOKUP($A115,'Виды деятельности'!$A$4:$J$216,2,0),"-")</f>
        <v>-</v>
      </c>
      <c r="D115" s="205" t="str">
        <f>IFERROR(VLOOKUP($A115,'Виды деятельности'!$A$4:$J$216,4,0),"-")</f>
        <v>-</v>
      </c>
      <c r="E115" s="205" t="str">
        <f>IFERROR(VLOOKUP($A115,'Виды деятельности'!$A$4:$J$216,5,0),"")</f>
        <v/>
      </c>
      <c r="F115" s="205" t="str">
        <f>IFERROR(VLOOKUP($A115,'Виды деятельности'!$A$4:$J$216,6,0),"-")</f>
        <v>-</v>
      </c>
      <c r="G115" s="205" t="str">
        <f>IFERROR(VLOOKUP($A115,'Виды деятельности'!$A$4:$J$216,7,0),"-")</f>
        <v>-</v>
      </c>
      <c r="H115" s="205" t="str">
        <f>IFERROR(VLOOKUP($A115,'Виды деятельности'!$A$4:$J$216,8,0),"-")</f>
        <v>-</v>
      </c>
      <c r="I11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5" s="138"/>
      <c r="K115" s="138"/>
      <c r="L115" s="138"/>
      <c r="M115" s="139" t="str">
        <f>IFERROR(VLOOKUP($A115,'Виды деятельности'!$A$4:$J$216,10,0),"-")</f>
        <v>-</v>
      </c>
      <c r="N115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5" s="123">
        <f>'Бюджет проекта'!$I115-SUM(Таблица1[[#This Row],[В т.ч. запрашиваемые средства, тыс. руб.]:[В том числе софинансирование (средства партнеров), тыс. руб.]])</f>
        <v>0</v>
      </c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</row>
    <row r="116" spans="1:34" s="207" customFormat="1" ht="15.5" x14ac:dyDescent="0.35">
      <c r="A116" s="203" t="str">
        <f>CONCATENATE(B116,") ",'Виды деятельности'!$C$225)</f>
        <v>3) 4. Аренда помещений</v>
      </c>
      <c r="B116" s="9">
        <v>3</v>
      </c>
      <c r="C116" s="134" t="str">
        <f>IFERROR(VLOOKUP($A116,'Виды деятельности'!$A$4:$J$216,2,0),"-")</f>
        <v>-</v>
      </c>
      <c r="D116" s="205" t="str">
        <f>IFERROR(VLOOKUP($A116,'Виды деятельности'!$A$4:$J$216,4,0),"-")</f>
        <v>-</v>
      </c>
      <c r="E116" s="205" t="str">
        <f>IFERROR(VLOOKUP($A116,'Виды деятельности'!$A$4:$J$216,5,0),"")</f>
        <v/>
      </c>
      <c r="F116" s="205" t="str">
        <f>IFERROR(VLOOKUP($A116,'Виды деятельности'!$A$4:$J$216,6,0),"-")</f>
        <v>-</v>
      </c>
      <c r="G116" s="205" t="str">
        <f>IFERROR(VLOOKUP($A116,'Виды деятельности'!$A$4:$J$216,7,0),"-")</f>
        <v>-</v>
      </c>
      <c r="H116" s="205" t="str">
        <f>IFERROR(VLOOKUP($A116,'Виды деятельности'!$A$4:$J$216,8,0),"-")</f>
        <v>-</v>
      </c>
      <c r="I11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6" s="138"/>
      <c r="K116" s="138"/>
      <c r="L116" s="138"/>
      <c r="M116" s="139" t="str">
        <f>IFERROR(VLOOKUP($A116,'Виды деятельности'!$A$4:$J$216,10,0),"-")</f>
        <v>-</v>
      </c>
      <c r="N116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6" s="123">
        <f>'Бюджет проекта'!$I116-SUM(Таблица1[[#This Row],[В т.ч. запрашиваемые средства, тыс. руб.]:[В том числе софинансирование (средства партнеров), тыс. руб.]])</f>
        <v>0</v>
      </c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</row>
    <row r="117" spans="1:34" s="207" customFormat="1" ht="15.5" x14ac:dyDescent="0.35">
      <c r="A117" s="203" t="str">
        <f>CONCATENATE(B117,") ",'Виды деятельности'!$C$225)</f>
        <v>4) 4. Аренда помещений</v>
      </c>
      <c r="B117" s="9">
        <v>4</v>
      </c>
      <c r="C117" s="134" t="str">
        <f>IFERROR(VLOOKUP($A117,'Виды деятельности'!$A$4:$J$216,2,0),"-")</f>
        <v>-</v>
      </c>
      <c r="D117" s="205" t="str">
        <f>IFERROR(VLOOKUP($A117,'Виды деятельности'!$A$4:$J$216,4,0),"-")</f>
        <v>-</v>
      </c>
      <c r="E117" s="205" t="str">
        <f>IFERROR(VLOOKUP($A117,'Виды деятельности'!$A$4:$J$216,5,0),"")</f>
        <v/>
      </c>
      <c r="F117" s="205" t="str">
        <f>IFERROR(VLOOKUP($A117,'Виды деятельности'!$A$4:$J$216,6,0),"-")</f>
        <v>-</v>
      </c>
      <c r="G117" s="205" t="str">
        <f>IFERROR(VLOOKUP($A117,'Виды деятельности'!$A$4:$J$216,7,0),"-")</f>
        <v>-</v>
      </c>
      <c r="H117" s="205" t="str">
        <f>IFERROR(VLOOKUP($A117,'Виды деятельности'!$A$4:$J$216,8,0),"-")</f>
        <v>-</v>
      </c>
      <c r="I11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7" s="138"/>
      <c r="K117" s="138"/>
      <c r="L117" s="138"/>
      <c r="M117" s="139" t="str">
        <f>IFERROR(VLOOKUP($A117,'Виды деятельности'!$A$4:$J$216,10,0),"-")</f>
        <v>-</v>
      </c>
      <c r="N117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7" s="123">
        <f>'Бюджет проекта'!$I117-SUM(Таблица1[[#This Row],[В т.ч. запрашиваемые средства, тыс. руб.]:[В том числе софинансирование (средства партнеров), тыс. руб.]])</f>
        <v>0</v>
      </c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</row>
    <row r="118" spans="1:34" s="207" customFormat="1" ht="15.5" x14ac:dyDescent="0.35">
      <c r="A118" s="203" t="str">
        <f>CONCATENATE(B118,") ",'Виды деятельности'!$C$225)</f>
        <v>5) 4. Аренда помещений</v>
      </c>
      <c r="B118" s="9">
        <v>5</v>
      </c>
      <c r="C118" s="134" t="str">
        <f>IFERROR(VLOOKUP($A118,'Виды деятельности'!$A$4:$J$216,2,0),"-")</f>
        <v>-</v>
      </c>
      <c r="D118" s="205" t="str">
        <f>IFERROR(VLOOKUP($A118,'Виды деятельности'!$A$4:$J$216,4,0),"-")</f>
        <v>-</v>
      </c>
      <c r="E118" s="205" t="str">
        <f>IFERROR(VLOOKUP($A118,'Виды деятельности'!$A$4:$J$216,5,0),"")</f>
        <v/>
      </c>
      <c r="F118" s="205" t="str">
        <f>IFERROR(VLOOKUP($A118,'Виды деятельности'!$A$4:$J$216,6,0),"-")</f>
        <v>-</v>
      </c>
      <c r="G118" s="205" t="str">
        <f>IFERROR(VLOOKUP($A118,'Виды деятельности'!$A$4:$J$216,7,0),"-")</f>
        <v>-</v>
      </c>
      <c r="H118" s="205" t="str">
        <f>IFERROR(VLOOKUP($A118,'Виды деятельности'!$A$4:$J$216,8,0),"-")</f>
        <v>-</v>
      </c>
      <c r="I11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8" s="138"/>
      <c r="K118" s="138"/>
      <c r="L118" s="138"/>
      <c r="M118" s="139" t="str">
        <f>IFERROR(VLOOKUP($A118,'Виды деятельности'!$A$4:$J$216,10,0),"-")</f>
        <v>-</v>
      </c>
      <c r="N118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8" s="123">
        <f>'Бюджет проекта'!$I118-SUM(Таблица1[[#This Row],[В т.ч. запрашиваемые средства, тыс. руб.]:[В том числе софинансирование (средства партнеров), тыс. руб.]])</f>
        <v>0</v>
      </c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</row>
    <row r="119" spans="1:34" s="207" customFormat="1" ht="15.5" x14ac:dyDescent="0.35">
      <c r="A119" s="203" t="str">
        <f>CONCATENATE(B119,") ",'Виды деятельности'!$C$225)</f>
        <v>6) 4. Аренда помещений</v>
      </c>
      <c r="B119" s="9">
        <v>6</v>
      </c>
      <c r="C119" s="134" t="str">
        <f>IFERROR(VLOOKUP($A119,'Виды деятельности'!$A$4:$J$216,2,0),"-")</f>
        <v>-</v>
      </c>
      <c r="D119" s="205" t="str">
        <f>IFERROR(VLOOKUP($A119,'Виды деятельности'!$A$4:$J$216,4,0),"-")</f>
        <v>-</v>
      </c>
      <c r="E119" s="205" t="str">
        <f>IFERROR(VLOOKUP($A119,'Виды деятельности'!$A$4:$J$216,5,0),"")</f>
        <v/>
      </c>
      <c r="F119" s="205" t="str">
        <f>IFERROR(VLOOKUP($A119,'Виды деятельности'!$A$4:$J$216,6,0),"-")</f>
        <v>-</v>
      </c>
      <c r="G119" s="205" t="str">
        <f>IFERROR(VLOOKUP($A119,'Виды деятельности'!$A$4:$J$216,7,0),"-")</f>
        <v>-</v>
      </c>
      <c r="H119" s="205" t="str">
        <f>IFERROR(VLOOKUP($A119,'Виды деятельности'!$A$4:$J$216,8,0),"-")</f>
        <v>-</v>
      </c>
      <c r="I11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9" s="138"/>
      <c r="K119" s="138"/>
      <c r="L119" s="138"/>
      <c r="M119" s="139" t="str">
        <f>IFERROR(VLOOKUP($A119,'Виды деятельности'!$A$4:$J$216,10,0),"-")</f>
        <v>-</v>
      </c>
      <c r="N119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9" s="123">
        <f>'Бюджет проекта'!$I119-SUM(Таблица1[[#This Row],[В т.ч. запрашиваемые средства, тыс. руб.]:[В том числе софинансирование (средства партнеров), тыс. руб.]])</f>
        <v>0</v>
      </c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</row>
    <row r="120" spans="1:34" s="207" customFormat="1" ht="15.5" x14ac:dyDescent="0.35">
      <c r="A120" s="203" t="str">
        <f>CONCATENATE(B120,") ",'Виды деятельности'!$C$225)</f>
        <v>7) 4. Аренда помещений</v>
      </c>
      <c r="B120" s="9">
        <v>7</v>
      </c>
      <c r="C120" s="134" t="str">
        <f>IFERROR(VLOOKUP($A120,'Виды деятельности'!$A$4:$J$216,2,0),"-")</f>
        <v>-</v>
      </c>
      <c r="D120" s="205" t="str">
        <f>IFERROR(VLOOKUP($A120,'Виды деятельности'!$A$4:$J$216,4,0),"-")</f>
        <v>-</v>
      </c>
      <c r="E120" s="205" t="str">
        <f>IFERROR(VLOOKUP($A120,'Виды деятельности'!$A$4:$J$216,5,0),"")</f>
        <v/>
      </c>
      <c r="F120" s="205" t="str">
        <f>IFERROR(VLOOKUP($A120,'Виды деятельности'!$A$4:$J$216,6,0),"-")</f>
        <v>-</v>
      </c>
      <c r="G120" s="205" t="str">
        <f>IFERROR(VLOOKUP($A120,'Виды деятельности'!$A$4:$J$216,7,0),"-")</f>
        <v>-</v>
      </c>
      <c r="H120" s="205" t="str">
        <f>IFERROR(VLOOKUP($A120,'Виды деятельности'!$A$4:$J$216,8,0),"-")</f>
        <v>-</v>
      </c>
      <c r="I12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0" s="138"/>
      <c r="K120" s="138"/>
      <c r="L120" s="138"/>
      <c r="M120" s="139" t="str">
        <f>IFERROR(VLOOKUP($A120,'Виды деятельности'!$A$4:$J$216,10,0),"-")</f>
        <v>-</v>
      </c>
      <c r="N120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0" s="123">
        <f>'Бюджет проекта'!$I120-SUM(Таблица1[[#This Row],[В т.ч. запрашиваемые средства, тыс. руб.]:[В том числе софинансирование (средства партнеров), тыс. руб.]])</f>
        <v>0</v>
      </c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</row>
    <row r="121" spans="1:34" s="207" customFormat="1" ht="15.5" x14ac:dyDescent="0.35">
      <c r="A121" s="203" t="str">
        <f>CONCATENATE(B121,") ",'Виды деятельности'!$C$225)</f>
        <v>8) 4. Аренда помещений</v>
      </c>
      <c r="B121" s="9">
        <v>8</v>
      </c>
      <c r="C121" s="134" t="str">
        <f>IFERROR(VLOOKUP($A121,'Виды деятельности'!$A$4:$J$216,2,0),"-")</f>
        <v>-</v>
      </c>
      <c r="D121" s="205" t="str">
        <f>IFERROR(VLOOKUP($A121,'Виды деятельности'!$A$4:$J$216,4,0),"-")</f>
        <v>-</v>
      </c>
      <c r="E121" s="205" t="str">
        <f>IFERROR(VLOOKUP($A121,'Виды деятельности'!$A$4:$J$216,5,0),"")</f>
        <v/>
      </c>
      <c r="F121" s="205" t="str">
        <f>IFERROR(VLOOKUP($A121,'Виды деятельности'!$A$4:$J$216,6,0),"-")</f>
        <v>-</v>
      </c>
      <c r="G121" s="205" t="str">
        <f>IFERROR(VLOOKUP($A121,'Виды деятельности'!$A$4:$J$216,7,0),"-")</f>
        <v>-</v>
      </c>
      <c r="H121" s="205" t="str">
        <f>IFERROR(VLOOKUP($A121,'Виды деятельности'!$A$4:$J$216,8,0),"-")</f>
        <v>-</v>
      </c>
      <c r="I12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1" s="138"/>
      <c r="K121" s="138"/>
      <c r="L121" s="138"/>
      <c r="M121" s="139" t="str">
        <f>IFERROR(VLOOKUP($A121,'Виды деятельности'!$A$4:$J$216,10,0),"-")</f>
        <v>-</v>
      </c>
      <c r="N121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1" s="123">
        <f>'Бюджет проекта'!$I121-SUM(Таблица1[[#This Row],[В т.ч. запрашиваемые средства, тыс. руб.]:[В том числе софинансирование (средства партнеров), тыс. руб.]])</f>
        <v>0</v>
      </c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</row>
    <row r="122" spans="1:34" s="207" customFormat="1" ht="15.5" x14ac:dyDescent="0.35">
      <c r="A122" s="203" t="str">
        <f>CONCATENATE(B122,") ",'Виды деятельности'!$C$225)</f>
        <v>9) 4. Аренда помещений</v>
      </c>
      <c r="B122" s="9">
        <v>9</v>
      </c>
      <c r="C122" s="134" t="str">
        <f>IFERROR(VLOOKUP($A122,'Виды деятельности'!$A$4:$J$216,2,0),"-")</f>
        <v>-</v>
      </c>
      <c r="D122" s="205" t="str">
        <f>IFERROR(VLOOKUP($A122,'Виды деятельности'!$A$4:$J$216,4,0),"-")</f>
        <v>-</v>
      </c>
      <c r="E122" s="205" t="str">
        <f>IFERROR(VLOOKUP($A122,'Виды деятельности'!$A$4:$J$216,5,0),"")</f>
        <v/>
      </c>
      <c r="F122" s="205" t="str">
        <f>IFERROR(VLOOKUP($A122,'Виды деятельности'!$A$4:$J$216,6,0),"-")</f>
        <v>-</v>
      </c>
      <c r="G122" s="205" t="str">
        <f>IFERROR(VLOOKUP($A122,'Виды деятельности'!$A$4:$J$216,7,0),"-")</f>
        <v>-</v>
      </c>
      <c r="H122" s="205" t="str">
        <f>IFERROR(VLOOKUP($A122,'Виды деятельности'!$A$4:$J$216,8,0),"-")</f>
        <v>-</v>
      </c>
      <c r="I12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2" s="138"/>
      <c r="K122" s="138"/>
      <c r="L122" s="138"/>
      <c r="M122" s="139" t="str">
        <f>IFERROR(VLOOKUP($A122,'Виды деятельности'!$A$4:$J$216,10,0),"-")</f>
        <v>-</v>
      </c>
      <c r="N122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2" s="123">
        <f>'Бюджет проекта'!$I122-SUM(Таблица1[[#This Row],[В т.ч. запрашиваемые средства, тыс. руб.]:[В том числе софинансирование (средства партнеров), тыс. руб.]])</f>
        <v>0</v>
      </c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</row>
    <row r="123" spans="1:34" s="207" customFormat="1" ht="15.5" x14ac:dyDescent="0.35">
      <c r="A123" s="203" t="str">
        <f>CONCATENATE(B123,") ",'Виды деятельности'!$C$225)</f>
        <v>10) 4. Аренда помещений</v>
      </c>
      <c r="B123" s="9">
        <v>10</v>
      </c>
      <c r="C123" s="134" t="str">
        <f>IFERROR(VLOOKUP($A123,'Виды деятельности'!$A$4:$J$216,2,0),"-")</f>
        <v>-</v>
      </c>
      <c r="D123" s="205" t="str">
        <f>IFERROR(VLOOKUP($A123,'Виды деятельности'!$A$4:$J$216,4,0),"-")</f>
        <v>-</v>
      </c>
      <c r="E123" s="205" t="str">
        <f>IFERROR(VLOOKUP($A123,'Виды деятельности'!$A$4:$J$216,5,0),"")</f>
        <v/>
      </c>
      <c r="F123" s="205" t="str">
        <f>IFERROR(VLOOKUP($A123,'Виды деятельности'!$A$4:$J$216,6,0),"-")</f>
        <v>-</v>
      </c>
      <c r="G123" s="205" t="str">
        <f>IFERROR(VLOOKUP($A123,'Виды деятельности'!$A$4:$J$216,7,0),"-")</f>
        <v>-</v>
      </c>
      <c r="H123" s="205" t="str">
        <f>IFERROR(VLOOKUP($A123,'Виды деятельности'!$A$4:$J$216,8,0),"-")</f>
        <v>-</v>
      </c>
      <c r="I12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3" s="138"/>
      <c r="K123" s="138"/>
      <c r="L123" s="138"/>
      <c r="M123" s="139" t="str">
        <f>IFERROR(VLOOKUP($A123,'Виды деятельности'!$A$4:$J$216,10,0),"-")</f>
        <v>-</v>
      </c>
      <c r="N123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3" s="123">
        <f>'Бюджет проекта'!$I123-SUM(Таблица1[[#This Row],[В т.ч. запрашиваемые средства, тыс. руб.]:[В том числе софинансирование (средства партнеров), тыс. руб.]])</f>
        <v>0</v>
      </c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</row>
    <row r="124" spans="1:34" s="207" customFormat="1" ht="15.5" x14ac:dyDescent="0.35">
      <c r="A124" s="203" t="str">
        <f>CONCATENATE(B124,") ",'Виды деятельности'!$C$225)</f>
        <v>11) 4. Аренда помещений</v>
      </c>
      <c r="B124" s="9">
        <v>11</v>
      </c>
      <c r="C124" s="134" t="str">
        <f>IFERROR(VLOOKUP($A124,'Виды деятельности'!$A$4:$J$216,2,0),"-")</f>
        <v>-</v>
      </c>
      <c r="D124" s="205" t="str">
        <f>IFERROR(VLOOKUP($A124,'Виды деятельности'!$A$4:$J$216,4,0),"-")</f>
        <v>-</v>
      </c>
      <c r="E124" s="205" t="str">
        <f>IFERROR(VLOOKUP($A124,'Виды деятельности'!$A$4:$J$216,5,0),"")</f>
        <v/>
      </c>
      <c r="F124" s="205" t="str">
        <f>IFERROR(VLOOKUP($A124,'Виды деятельности'!$A$4:$J$216,6,0),"-")</f>
        <v>-</v>
      </c>
      <c r="G124" s="205" t="str">
        <f>IFERROR(VLOOKUP($A124,'Виды деятельности'!$A$4:$J$216,7,0),"-")</f>
        <v>-</v>
      </c>
      <c r="H124" s="205" t="str">
        <f>IFERROR(VLOOKUP($A124,'Виды деятельности'!$A$4:$J$216,8,0),"-")</f>
        <v>-</v>
      </c>
      <c r="I12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4" s="138"/>
      <c r="K124" s="138"/>
      <c r="L124" s="138"/>
      <c r="M124" s="139" t="str">
        <f>IFERROR(VLOOKUP($A124,'Виды деятельности'!$A$4:$J$216,10,0),"-")</f>
        <v>-</v>
      </c>
      <c r="N124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4" s="123">
        <f>'Бюджет проекта'!$I124-SUM(Таблица1[[#This Row],[В т.ч. запрашиваемые средства, тыс. руб.]:[В том числе софинансирование (средства партнеров), тыс. руб.]])</f>
        <v>0</v>
      </c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</row>
    <row r="125" spans="1:34" s="207" customFormat="1" ht="15.5" x14ac:dyDescent="0.35">
      <c r="A125" s="203" t="str">
        <f>CONCATENATE(B125,") ",'Виды деятельности'!$C$225)</f>
        <v>12) 4. Аренда помещений</v>
      </c>
      <c r="B125" s="9">
        <v>12</v>
      </c>
      <c r="C125" s="134" t="str">
        <f>IFERROR(VLOOKUP($A125,'Виды деятельности'!$A$4:$J$216,2,0),"-")</f>
        <v>-</v>
      </c>
      <c r="D125" s="205" t="str">
        <f>IFERROR(VLOOKUP($A125,'Виды деятельности'!$A$4:$J$216,4,0),"-")</f>
        <v>-</v>
      </c>
      <c r="E125" s="205" t="str">
        <f>IFERROR(VLOOKUP($A125,'Виды деятельности'!$A$4:$J$216,5,0),"")</f>
        <v/>
      </c>
      <c r="F125" s="205" t="str">
        <f>IFERROR(VLOOKUP($A125,'Виды деятельности'!$A$4:$J$216,6,0),"-")</f>
        <v>-</v>
      </c>
      <c r="G125" s="205" t="str">
        <f>IFERROR(VLOOKUP($A125,'Виды деятельности'!$A$4:$J$216,7,0),"-")</f>
        <v>-</v>
      </c>
      <c r="H125" s="205" t="str">
        <f>IFERROR(VLOOKUP($A125,'Виды деятельности'!$A$4:$J$216,8,0),"-")</f>
        <v>-</v>
      </c>
      <c r="I12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5" s="138"/>
      <c r="K125" s="138"/>
      <c r="L125" s="138"/>
      <c r="M125" s="139" t="str">
        <f>IFERROR(VLOOKUP($A125,'Виды деятельности'!$A$4:$J$216,10,0),"-")</f>
        <v>-</v>
      </c>
      <c r="N125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5" s="123">
        <f>'Бюджет проекта'!$I125-SUM(Таблица1[[#This Row],[В т.ч. запрашиваемые средства, тыс. руб.]:[В том числе софинансирование (средства партнеров), тыс. руб.]])</f>
        <v>0</v>
      </c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</row>
    <row r="126" spans="1:34" s="207" customFormat="1" ht="15.5" x14ac:dyDescent="0.35">
      <c r="A126" s="203" t="str">
        <f>CONCATENATE(B126,") ",'Виды деятельности'!$C$225)</f>
        <v>13) 4. Аренда помещений</v>
      </c>
      <c r="B126" s="9">
        <v>13</v>
      </c>
      <c r="C126" s="134" t="str">
        <f>IFERROR(VLOOKUP($A126,'Виды деятельности'!$A$4:$J$216,2,0),"-")</f>
        <v>-</v>
      </c>
      <c r="D126" s="205" t="str">
        <f>IFERROR(VLOOKUP($A126,'Виды деятельности'!$A$4:$J$216,4,0),"-")</f>
        <v>-</v>
      </c>
      <c r="E126" s="205" t="str">
        <f>IFERROR(VLOOKUP($A126,'Виды деятельности'!$A$4:$J$216,5,0),"")</f>
        <v/>
      </c>
      <c r="F126" s="205" t="str">
        <f>IFERROR(VLOOKUP($A126,'Виды деятельности'!$A$4:$J$216,6,0),"-")</f>
        <v>-</v>
      </c>
      <c r="G126" s="205" t="str">
        <f>IFERROR(VLOOKUP($A126,'Виды деятельности'!$A$4:$J$216,7,0),"-")</f>
        <v>-</v>
      </c>
      <c r="H126" s="205" t="str">
        <f>IFERROR(VLOOKUP($A126,'Виды деятельности'!$A$4:$J$216,8,0),"-")</f>
        <v>-</v>
      </c>
      <c r="I12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6" s="138"/>
      <c r="K126" s="138"/>
      <c r="L126" s="138"/>
      <c r="M126" s="139" t="str">
        <f>IFERROR(VLOOKUP($A126,'Виды деятельности'!$A$4:$J$216,10,0),"-")</f>
        <v>-</v>
      </c>
      <c r="N126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6" s="123">
        <f>'Бюджет проекта'!$I126-SUM(Таблица1[[#This Row],[В т.ч. запрашиваемые средства, тыс. руб.]:[В том числе софинансирование (средства партнеров), тыс. руб.]])</f>
        <v>0</v>
      </c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</row>
    <row r="127" spans="1:34" s="206" customFormat="1" ht="15.5" x14ac:dyDescent="0.35">
      <c r="A127" s="203" t="str">
        <f>CONCATENATE(B127,") ",'Виды деятельности'!$C$225)</f>
        <v>14) 4. Аренда помещений</v>
      </c>
      <c r="B127" s="9">
        <v>14</v>
      </c>
      <c r="C127" s="134" t="str">
        <f>IFERROR(VLOOKUP($A127,'Виды деятельности'!$A$4:$J$216,2,0),"-")</f>
        <v>-</v>
      </c>
      <c r="D127" s="205" t="str">
        <f>IFERROR(VLOOKUP($A127,'Виды деятельности'!$A$4:$J$216,4,0),"-")</f>
        <v>-</v>
      </c>
      <c r="E127" s="205" t="str">
        <f>IFERROR(VLOOKUP($A127,'Виды деятельности'!$A$4:$J$216,5,0),"")</f>
        <v/>
      </c>
      <c r="F127" s="205" t="str">
        <f>IFERROR(VLOOKUP($A127,'Виды деятельности'!$A$4:$J$216,6,0),"-")</f>
        <v>-</v>
      </c>
      <c r="G127" s="205" t="str">
        <f>IFERROR(VLOOKUP($A127,'Виды деятельности'!$A$4:$J$216,7,0),"-")</f>
        <v>-</v>
      </c>
      <c r="H127" s="205" t="str">
        <f>IFERROR(VLOOKUP($A127,'Виды деятельности'!$A$4:$J$216,8,0),"-")</f>
        <v>-</v>
      </c>
      <c r="I12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7" s="138"/>
      <c r="K127" s="138"/>
      <c r="L127" s="138"/>
      <c r="M127" s="139" t="str">
        <f>IFERROR(VLOOKUP($A127,'Виды деятельности'!$A$4:$J$216,10,0),"-")</f>
        <v>-</v>
      </c>
      <c r="N127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7" s="123">
        <f>'Бюджет проекта'!$I127-SUM(Таблица1[[#This Row],[В т.ч. запрашиваемые средства, тыс. руб.]:[В том числе софинансирование (средства партнеров), тыс. руб.]])</f>
        <v>0</v>
      </c>
      <c r="P127" s="203"/>
      <c r="Q127" s="203"/>
      <c r="R127" s="203"/>
      <c r="S127" s="203"/>
      <c r="T127" s="203"/>
      <c r="U127" s="203"/>
      <c r="V127" s="203"/>
      <c r="W127" s="203"/>
      <c r="X127" s="203"/>
      <c r="Y127" s="203"/>
      <c r="Z127" s="203"/>
      <c r="AA127" s="203"/>
      <c r="AB127" s="203"/>
      <c r="AC127" s="203"/>
      <c r="AD127" s="203"/>
      <c r="AE127" s="203"/>
      <c r="AF127" s="203"/>
      <c r="AG127" s="203"/>
      <c r="AH127" s="203"/>
    </row>
    <row r="128" spans="1:34" s="207" customFormat="1" ht="15.5" x14ac:dyDescent="0.35">
      <c r="A128" s="203" t="str">
        <f>CONCATENATE(B128,") ",'Виды деятельности'!$C$225)</f>
        <v>15) 4. Аренда помещений</v>
      </c>
      <c r="B128" s="9">
        <v>15</v>
      </c>
      <c r="C128" s="134" t="str">
        <f>IFERROR(VLOOKUP($A128,'Виды деятельности'!$A$4:$J$216,2,0),"-")</f>
        <v>-</v>
      </c>
      <c r="D128" s="205" t="str">
        <f>IFERROR(VLOOKUP($A128,'Виды деятельности'!$A$4:$J$216,4,0),"-")</f>
        <v>-</v>
      </c>
      <c r="E128" s="205" t="str">
        <f>IFERROR(VLOOKUP($A128,'Виды деятельности'!$A$4:$J$216,5,0),"")</f>
        <v/>
      </c>
      <c r="F128" s="205" t="str">
        <f>IFERROR(VLOOKUP($A128,'Виды деятельности'!$A$4:$J$216,6,0),"-")</f>
        <v>-</v>
      </c>
      <c r="G128" s="205" t="str">
        <f>IFERROR(VLOOKUP($A128,'Виды деятельности'!$A$4:$J$216,7,0),"-")</f>
        <v>-</v>
      </c>
      <c r="H128" s="205" t="str">
        <f>IFERROR(VLOOKUP($A128,'Виды деятельности'!$A$4:$J$216,8,0),"-")</f>
        <v>-</v>
      </c>
      <c r="I12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8" s="138"/>
      <c r="K128" s="138"/>
      <c r="L128" s="138"/>
      <c r="M128" s="139" t="str">
        <f>IFERROR(VLOOKUP($A128,'Виды деятельности'!$A$4:$J$216,10,0),"-")</f>
        <v>-</v>
      </c>
      <c r="N128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8" s="123">
        <f>'Бюджет проекта'!$I128-SUM(Таблица1[[#This Row],[В т.ч. запрашиваемые средства, тыс. руб.]:[В том числе софинансирование (средства партнеров), тыс. руб.]])</f>
        <v>0</v>
      </c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</row>
    <row r="129" spans="1:34" s="206" customFormat="1" ht="15.5" x14ac:dyDescent="0.35">
      <c r="A129" s="203" t="str">
        <f>CONCATENATE(B129,") ",'Виды деятельности'!$C$225)</f>
        <v>16) 4. Аренда помещений</v>
      </c>
      <c r="B129" s="9">
        <v>16</v>
      </c>
      <c r="C129" s="134" t="str">
        <f>IFERROR(VLOOKUP($A129,'Виды деятельности'!$A$4:$J$216,2,0),"-")</f>
        <v>-</v>
      </c>
      <c r="D129" s="205" t="str">
        <f>IFERROR(VLOOKUP($A129,'Виды деятельности'!$A$4:$J$216,4,0),"-")</f>
        <v>-</v>
      </c>
      <c r="E129" s="205" t="str">
        <f>IFERROR(VLOOKUP($A129,'Виды деятельности'!$A$4:$J$216,5,0),"")</f>
        <v/>
      </c>
      <c r="F129" s="205" t="str">
        <f>IFERROR(VLOOKUP($A129,'Виды деятельности'!$A$4:$J$216,6,0),"-")</f>
        <v>-</v>
      </c>
      <c r="G129" s="205" t="str">
        <f>IFERROR(VLOOKUP($A129,'Виды деятельности'!$A$4:$J$216,7,0),"-")</f>
        <v>-</v>
      </c>
      <c r="H129" s="205" t="str">
        <f>IFERROR(VLOOKUP($A129,'Виды деятельности'!$A$4:$J$216,8,0),"-")</f>
        <v>-</v>
      </c>
      <c r="I12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9" s="138"/>
      <c r="K129" s="138"/>
      <c r="L129" s="138"/>
      <c r="M129" s="139" t="str">
        <f>IFERROR(VLOOKUP($A129,'Виды деятельности'!$A$4:$J$216,10,0),"-")</f>
        <v>-</v>
      </c>
      <c r="N129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9" s="123">
        <f>'Бюджет проекта'!$I129-SUM(Таблица1[[#This Row],[В т.ч. запрашиваемые средства, тыс. руб.]:[В том числе софинансирование (средства партнеров), тыс. руб.]])</f>
        <v>0</v>
      </c>
      <c r="P129" s="203"/>
      <c r="Q129" s="203"/>
      <c r="R129" s="203"/>
      <c r="S129" s="203"/>
      <c r="T129" s="203"/>
      <c r="U129" s="203"/>
      <c r="V129" s="203"/>
      <c r="W129" s="203"/>
      <c r="X129" s="203"/>
      <c r="Y129" s="203"/>
      <c r="Z129" s="203"/>
      <c r="AA129" s="203"/>
      <c r="AB129" s="203"/>
      <c r="AC129" s="203"/>
      <c r="AD129" s="203"/>
      <c r="AE129" s="203"/>
      <c r="AF129" s="203"/>
      <c r="AG129" s="203"/>
      <c r="AH129" s="203"/>
    </row>
    <row r="130" spans="1:34" s="207" customFormat="1" ht="15.5" x14ac:dyDescent="0.35">
      <c r="A130" s="203" t="str">
        <f>CONCATENATE(B130,") ",'Виды деятельности'!$C$225)</f>
        <v>17) 4. Аренда помещений</v>
      </c>
      <c r="B130" s="9">
        <v>17</v>
      </c>
      <c r="C130" s="134" t="str">
        <f>IFERROR(VLOOKUP($A130,'Виды деятельности'!$A$4:$J$216,2,0),"-")</f>
        <v>-</v>
      </c>
      <c r="D130" s="205" t="str">
        <f>IFERROR(VLOOKUP($A130,'Виды деятельности'!$A$4:$J$216,4,0),"-")</f>
        <v>-</v>
      </c>
      <c r="E130" s="205" t="str">
        <f>IFERROR(VLOOKUP($A130,'Виды деятельности'!$A$4:$J$216,5,0),"")</f>
        <v/>
      </c>
      <c r="F130" s="205" t="str">
        <f>IFERROR(VLOOKUP($A130,'Виды деятельности'!$A$4:$J$216,6,0),"-")</f>
        <v>-</v>
      </c>
      <c r="G130" s="205" t="str">
        <f>IFERROR(VLOOKUP($A130,'Виды деятельности'!$A$4:$J$216,7,0),"-")</f>
        <v>-</v>
      </c>
      <c r="H130" s="205" t="str">
        <f>IFERROR(VLOOKUP($A130,'Виды деятельности'!$A$4:$J$216,8,0),"-")</f>
        <v>-</v>
      </c>
      <c r="I13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0" s="138"/>
      <c r="K130" s="138"/>
      <c r="L130" s="138"/>
      <c r="M130" s="139" t="str">
        <f>IFERROR(VLOOKUP($A130,'Виды деятельности'!$A$4:$J$216,10,0),"-")</f>
        <v>-</v>
      </c>
      <c r="N130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0" s="123">
        <f>'Бюджет проекта'!$I130-SUM(Таблица1[[#This Row],[В т.ч. запрашиваемые средства, тыс. руб.]:[В том числе софинансирование (средства партнеров), тыс. руб.]])</f>
        <v>0</v>
      </c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</row>
    <row r="131" spans="1:34" s="206" customFormat="1" ht="15.5" x14ac:dyDescent="0.35">
      <c r="A131" s="203" t="str">
        <f>CONCATENATE(B131,") ",'Виды деятельности'!$C$225)</f>
        <v>18) 4. Аренда помещений</v>
      </c>
      <c r="B131" s="9">
        <v>18</v>
      </c>
      <c r="C131" s="134" t="str">
        <f>IFERROR(VLOOKUP($A131,'Виды деятельности'!$A$4:$J$216,2,0),"-")</f>
        <v>-</v>
      </c>
      <c r="D131" s="205" t="str">
        <f>IFERROR(VLOOKUP($A131,'Виды деятельности'!$A$4:$J$216,4,0),"-")</f>
        <v>-</v>
      </c>
      <c r="E131" s="205" t="str">
        <f>IFERROR(VLOOKUP($A131,'Виды деятельности'!$A$4:$J$216,5,0),"")</f>
        <v/>
      </c>
      <c r="F131" s="205" t="str">
        <f>IFERROR(VLOOKUP($A131,'Виды деятельности'!$A$4:$J$216,6,0),"-")</f>
        <v>-</v>
      </c>
      <c r="G131" s="205" t="str">
        <f>IFERROR(VLOOKUP($A131,'Виды деятельности'!$A$4:$J$216,7,0),"-")</f>
        <v>-</v>
      </c>
      <c r="H131" s="205" t="str">
        <f>IFERROR(VLOOKUP($A131,'Виды деятельности'!$A$4:$J$216,8,0),"-")</f>
        <v>-</v>
      </c>
      <c r="I13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1" s="138"/>
      <c r="K131" s="138"/>
      <c r="L131" s="138"/>
      <c r="M131" s="139" t="str">
        <f>IFERROR(VLOOKUP($A131,'Виды деятельности'!$A$4:$J$216,10,0),"-")</f>
        <v>-</v>
      </c>
      <c r="N131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1" s="123">
        <f>'Бюджет проекта'!$I131-SUM(Таблица1[[#This Row],[В т.ч. запрашиваемые средства, тыс. руб.]:[В том числе софинансирование (средства партнеров), тыс. руб.]])</f>
        <v>0</v>
      </c>
      <c r="P131" s="203"/>
      <c r="Q131" s="203"/>
      <c r="R131" s="203"/>
      <c r="S131" s="203"/>
      <c r="T131" s="203"/>
      <c r="U131" s="203"/>
      <c r="V131" s="203"/>
      <c r="W131" s="203"/>
      <c r="X131" s="203"/>
      <c r="Y131" s="203"/>
      <c r="Z131" s="203"/>
      <c r="AA131" s="203"/>
      <c r="AB131" s="203"/>
      <c r="AC131" s="203"/>
      <c r="AD131" s="203"/>
      <c r="AE131" s="203"/>
      <c r="AF131" s="203"/>
      <c r="AG131" s="203"/>
      <c r="AH131" s="203"/>
    </row>
    <row r="132" spans="1:34" s="206" customFormat="1" ht="15.5" x14ac:dyDescent="0.35">
      <c r="A132" s="203" t="str">
        <f>CONCATENATE(B132,") ",'Виды деятельности'!$C$225)</f>
        <v>19) 4. Аренда помещений</v>
      </c>
      <c r="B132" s="9">
        <v>19</v>
      </c>
      <c r="C132" s="134" t="str">
        <f>IFERROR(VLOOKUP($A132,'Виды деятельности'!$A$4:$J$216,2,0),"-")</f>
        <v>-</v>
      </c>
      <c r="D132" s="205" t="str">
        <f>IFERROR(VLOOKUP($A132,'Виды деятельности'!$A$4:$J$216,4,0),"-")</f>
        <v>-</v>
      </c>
      <c r="E132" s="205" t="str">
        <f>IFERROR(VLOOKUP($A132,'Виды деятельности'!$A$4:$J$216,5,0),"")</f>
        <v/>
      </c>
      <c r="F132" s="205" t="str">
        <f>IFERROR(VLOOKUP($A132,'Виды деятельности'!$A$4:$J$216,6,0),"-")</f>
        <v>-</v>
      </c>
      <c r="G132" s="205" t="str">
        <f>IFERROR(VLOOKUP($A132,'Виды деятельности'!$A$4:$J$216,7,0),"-")</f>
        <v>-</v>
      </c>
      <c r="H132" s="205" t="str">
        <f>IFERROR(VLOOKUP($A132,'Виды деятельности'!$A$4:$J$216,8,0),"-")</f>
        <v>-</v>
      </c>
      <c r="I13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2" s="138"/>
      <c r="K132" s="138"/>
      <c r="L132" s="138"/>
      <c r="M132" s="139" t="str">
        <f>IFERROR(VLOOKUP($A132,'Виды деятельности'!$A$4:$J$216,10,0),"-")</f>
        <v>-</v>
      </c>
      <c r="N132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2" s="123">
        <f>'Бюджет проекта'!$I132-SUM(Таблица1[[#This Row],[В т.ч. запрашиваемые средства, тыс. руб.]:[В том числе софинансирование (средства партнеров), тыс. руб.]])</f>
        <v>0</v>
      </c>
      <c r="P132" s="203"/>
      <c r="Q132" s="203"/>
      <c r="R132" s="203"/>
      <c r="S132" s="203"/>
      <c r="T132" s="203"/>
      <c r="U132" s="203"/>
      <c r="V132" s="203"/>
      <c r="W132" s="203"/>
      <c r="X132" s="203"/>
      <c r="Y132" s="203"/>
      <c r="Z132" s="203"/>
      <c r="AA132" s="203"/>
      <c r="AB132" s="203"/>
      <c r="AC132" s="203"/>
      <c r="AD132" s="203"/>
      <c r="AE132" s="203"/>
      <c r="AF132" s="203"/>
      <c r="AG132" s="203"/>
      <c r="AH132" s="203"/>
    </row>
    <row r="133" spans="1:34" s="207" customFormat="1" ht="15.5" x14ac:dyDescent="0.35">
      <c r="A133" s="203" t="str">
        <f>CONCATENATE(B133,") ",'Виды деятельности'!$C$225)</f>
        <v>20) 4. Аренда помещений</v>
      </c>
      <c r="B133" s="9">
        <v>20</v>
      </c>
      <c r="C133" s="134" t="str">
        <f>IFERROR(VLOOKUP($A133,'Виды деятельности'!$A$4:$J$216,2,0),"-")</f>
        <v>-</v>
      </c>
      <c r="D133" s="205" t="str">
        <f>IFERROR(VLOOKUP($A133,'Виды деятельности'!$A$4:$J$216,4,0),"-")</f>
        <v>-</v>
      </c>
      <c r="E133" s="205" t="str">
        <f>IFERROR(VLOOKUP($A133,'Виды деятельности'!$A$4:$J$216,5,0),"")</f>
        <v/>
      </c>
      <c r="F133" s="205" t="str">
        <f>IFERROR(VLOOKUP($A133,'Виды деятельности'!$A$4:$J$216,6,0),"-")</f>
        <v>-</v>
      </c>
      <c r="G133" s="205" t="str">
        <f>IFERROR(VLOOKUP($A133,'Виды деятельности'!$A$4:$J$216,7,0),"-")</f>
        <v>-</v>
      </c>
      <c r="H133" s="205" t="str">
        <f>IFERROR(VLOOKUP($A133,'Виды деятельности'!$A$4:$J$216,8,0),"-")</f>
        <v>-</v>
      </c>
      <c r="I13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3" s="138"/>
      <c r="K133" s="138"/>
      <c r="L133" s="138"/>
      <c r="M133" s="139" t="str">
        <f>IFERROR(VLOOKUP($A133,'Виды деятельности'!$A$4:$J$216,10,0),"-")</f>
        <v>-</v>
      </c>
      <c r="N133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3" s="123">
        <f>'Бюджет проекта'!$I133-SUM(Таблица1[[#This Row],[В т.ч. запрашиваемые средства, тыс. руб.]:[В том числе софинансирование (средства партнеров), тыс. руб.]])</f>
        <v>0</v>
      </c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</row>
    <row r="134" spans="1:34" s="207" customFormat="1" ht="15.5" x14ac:dyDescent="0.35">
      <c r="A134" s="9"/>
      <c r="B134" s="9"/>
      <c r="C134" s="102"/>
      <c r="D134" s="40"/>
      <c r="E134" s="41" t="s">
        <v>30</v>
      </c>
      <c r="F134" s="42"/>
      <c r="G134" s="43"/>
      <c r="H134" s="44"/>
      <c r="I134" s="45">
        <f>SUBTOTAL(9,I135:I154)</f>
        <v>0</v>
      </c>
      <c r="J134" s="45">
        <f>SUBTOTAL(9,J135:J154)</f>
        <v>0</v>
      </c>
      <c r="K134" s="45">
        <f>SUBTOTAL(9,K135:K154)</f>
        <v>0</v>
      </c>
      <c r="L134" s="45">
        <f>SUBTOTAL(9,L135:L154)</f>
        <v>0</v>
      </c>
      <c r="M134" s="95"/>
      <c r="N134" s="126">
        <f>SUM(J134:L134)</f>
        <v>0</v>
      </c>
      <c r="O134" s="127">
        <f>'Бюджет проекта'!$I134-'Бюджет проекта'!$N134</f>
        <v>0</v>
      </c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</row>
    <row r="135" spans="1:34" s="207" customFormat="1" ht="15.5" x14ac:dyDescent="0.35">
      <c r="A135" s="203" t="str">
        <f>CONCATENATE(B135,") ",'Виды деятельности'!$C$226)</f>
        <v>1) 5. Расходы на поездки</v>
      </c>
      <c r="B135" s="9">
        <v>1</v>
      </c>
      <c r="C135" s="134" t="str">
        <f>IFERROR(VLOOKUP($A135,'Виды деятельности'!$A$4:$J$216,2,0),"-")</f>
        <v>-</v>
      </c>
      <c r="D135" s="205" t="str">
        <f>IFERROR(VLOOKUP($A135,'Виды деятельности'!$A$4:$J$216,4,0),"-")</f>
        <v>-</v>
      </c>
      <c r="E135" s="205" t="str">
        <f>IFERROR(VLOOKUP($A135,'Виды деятельности'!$A$4:$J$216,5,0),"")</f>
        <v/>
      </c>
      <c r="F135" s="205" t="str">
        <f>IFERROR(VLOOKUP($A135,'Виды деятельности'!$A$4:$J$216,6,0),"-")</f>
        <v>-</v>
      </c>
      <c r="G135" s="205" t="str">
        <f>IFERROR(VLOOKUP($A135,'Виды деятельности'!$A$4:$J$216,7,0),"-")</f>
        <v>-</v>
      </c>
      <c r="H135" s="205" t="str">
        <f>IFERROR(VLOOKUP($A135,'Виды деятельности'!$A$4:$J$216,8,0),"-")</f>
        <v>-</v>
      </c>
      <c r="I13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5" s="138"/>
      <c r="K135" s="138"/>
      <c r="L135" s="138"/>
      <c r="M135" s="139" t="str">
        <f>IFERROR(VLOOKUP($A135,'Виды деятельности'!$A$4:$J$216,10,0),"-")</f>
        <v>-</v>
      </c>
      <c r="N135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5" s="123">
        <f>'Бюджет проекта'!$I135-SUM(Таблица1[[#This Row],[В т.ч. запрашиваемые средства, тыс. руб.]:[В том числе софинансирование (средства партнеров), тыс. руб.]])</f>
        <v>0</v>
      </c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</row>
    <row r="136" spans="1:34" s="207" customFormat="1" ht="15.5" x14ac:dyDescent="0.35">
      <c r="A136" s="203" t="str">
        <f>CONCATENATE(B136,") ",'Виды деятельности'!$C$226)</f>
        <v>2) 5. Расходы на поездки</v>
      </c>
      <c r="B136" s="9">
        <v>2</v>
      </c>
      <c r="C136" s="134" t="str">
        <f>IFERROR(VLOOKUP($A136,'Виды деятельности'!$A$4:$J$216,2,0),"-")</f>
        <v>-</v>
      </c>
      <c r="D136" s="205" t="str">
        <f>IFERROR(VLOOKUP($A136,'Виды деятельности'!$A$4:$J$216,4,0),"-")</f>
        <v>-</v>
      </c>
      <c r="E136" s="205" t="str">
        <f>IFERROR(VLOOKUP($A136,'Виды деятельности'!$A$4:$J$216,5,0),"")</f>
        <v/>
      </c>
      <c r="F136" s="205" t="str">
        <f>IFERROR(VLOOKUP($A136,'Виды деятельности'!$A$4:$J$216,6,0),"-")</f>
        <v>-</v>
      </c>
      <c r="G136" s="205" t="str">
        <f>IFERROR(VLOOKUP($A136,'Виды деятельности'!$A$4:$J$216,7,0),"-")</f>
        <v>-</v>
      </c>
      <c r="H136" s="205" t="str">
        <f>IFERROR(VLOOKUP($A136,'Виды деятельности'!$A$4:$J$216,8,0),"-")</f>
        <v>-</v>
      </c>
      <c r="I13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6" s="138"/>
      <c r="K136" s="138"/>
      <c r="L136" s="138"/>
      <c r="M136" s="139" t="str">
        <f>IFERROR(VLOOKUP($A136,'Виды деятельности'!$A$4:$J$216,10,0),"-")</f>
        <v>-</v>
      </c>
      <c r="N136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6" s="123">
        <f>'Бюджет проекта'!$I136-SUM(Таблица1[[#This Row],[В т.ч. запрашиваемые средства, тыс. руб.]:[В том числе софинансирование (средства партнеров), тыс. руб.]])</f>
        <v>0</v>
      </c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</row>
    <row r="137" spans="1:34" s="207" customFormat="1" ht="15.5" x14ac:dyDescent="0.35">
      <c r="A137" s="203" t="str">
        <f>CONCATENATE(B137,") ",'Виды деятельности'!$C$226)</f>
        <v>3) 5. Расходы на поездки</v>
      </c>
      <c r="B137" s="9">
        <v>3</v>
      </c>
      <c r="C137" s="134" t="str">
        <f>IFERROR(VLOOKUP($A137,'Виды деятельности'!$A$4:$J$216,2,0),"-")</f>
        <v>-</v>
      </c>
      <c r="D137" s="205" t="str">
        <f>IFERROR(VLOOKUP($A137,'Виды деятельности'!$A$4:$J$216,4,0),"-")</f>
        <v>-</v>
      </c>
      <c r="E137" s="205" t="str">
        <f>IFERROR(VLOOKUP($A137,'Виды деятельности'!$A$4:$J$216,5,0),"")</f>
        <v/>
      </c>
      <c r="F137" s="205" t="str">
        <f>IFERROR(VLOOKUP($A137,'Виды деятельности'!$A$4:$J$216,6,0),"-")</f>
        <v>-</v>
      </c>
      <c r="G137" s="205" t="str">
        <f>IFERROR(VLOOKUP($A137,'Виды деятельности'!$A$4:$J$216,7,0),"-")</f>
        <v>-</v>
      </c>
      <c r="H137" s="205" t="str">
        <f>IFERROR(VLOOKUP($A137,'Виды деятельности'!$A$4:$J$216,8,0),"-")</f>
        <v>-</v>
      </c>
      <c r="I13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7" s="138"/>
      <c r="K137" s="138"/>
      <c r="L137" s="138"/>
      <c r="M137" s="139" t="str">
        <f>IFERROR(VLOOKUP($A137,'Виды деятельности'!$A$4:$J$216,10,0),"-")</f>
        <v>-</v>
      </c>
      <c r="N137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7" s="123">
        <f>'Бюджет проекта'!$I137-SUM(Таблица1[[#This Row],[В т.ч. запрашиваемые средства, тыс. руб.]:[В том числе софинансирование (средства партнеров), тыс. руб.]])</f>
        <v>0</v>
      </c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</row>
    <row r="138" spans="1:34" s="207" customFormat="1" ht="15.5" x14ac:dyDescent="0.35">
      <c r="A138" s="203" t="str">
        <f>CONCATENATE(B138,") ",'Виды деятельности'!$C$226)</f>
        <v>4) 5. Расходы на поездки</v>
      </c>
      <c r="B138" s="9">
        <v>4</v>
      </c>
      <c r="C138" s="134" t="str">
        <f>IFERROR(VLOOKUP($A138,'Виды деятельности'!$A$4:$J$216,2,0),"-")</f>
        <v>-</v>
      </c>
      <c r="D138" s="205" t="str">
        <f>IFERROR(VLOOKUP($A138,'Виды деятельности'!$A$4:$J$216,4,0),"-")</f>
        <v>-</v>
      </c>
      <c r="E138" s="205" t="str">
        <f>IFERROR(VLOOKUP($A138,'Виды деятельности'!$A$4:$J$216,5,0),"")</f>
        <v/>
      </c>
      <c r="F138" s="205" t="str">
        <f>IFERROR(VLOOKUP($A138,'Виды деятельности'!$A$4:$J$216,6,0),"-")</f>
        <v>-</v>
      </c>
      <c r="G138" s="205" t="str">
        <f>IFERROR(VLOOKUP($A138,'Виды деятельности'!$A$4:$J$216,7,0),"-")</f>
        <v>-</v>
      </c>
      <c r="H138" s="205" t="str">
        <f>IFERROR(VLOOKUP($A138,'Виды деятельности'!$A$4:$J$216,8,0),"-")</f>
        <v>-</v>
      </c>
      <c r="I13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8" s="138"/>
      <c r="K138" s="138"/>
      <c r="L138" s="138"/>
      <c r="M138" s="139" t="str">
        <f>IFERROR(VLOOKUP($A138,'Виды деятельности'!$A$4:$J$216,10,0),"-")</f>
        <v>-</v>
      </c>
      <c r="N138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8" s="123">
        <f>'Бюджет проекта'!$I138-SUM(Таблица1[[#This Row],[В т.ч. запрашиваемые средства, тыс. руб.]:[В том числе софинансирование (средства партнеров), тыс. руб.]])</f>
        <v>0</v>
      </c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</row>
    <row r="139" spans="1:34" s="207" customFormat="1" ht="15.5" x14ac:dyDescent="0.35">
      <c r="A139" s="203" t="str">
        <f>CONCATENATE(B139,") ",'Виды деятельности'!$C$226)</f>
        <v>5) 5. Расходы на поездки</v>
      </c>
      <c r="B139" s="9">
        <v>5</v>
      </c>
      <c r="C139" s="134" t="str">
        <f>IFERROR(VLOOKUP($A139,'Виды деятельности'!$A$4:$J$216,2,0),"-")</f>
        <v>-</v>
      </c>
      <c r="D139" s="205" t="str">
        <f>IFERROR(VLOOKUP($A139,'Виды деятельности'!$A$4:$J$216,4,0),"-")</f>
        <v>-</v>
      </c>
      <c r="E139" s="205" t="str">
        <f>IFERROR(VLOOKUP($A139,'Виды деятельности'!$A$4:$J$216,5,0),"")</f>
        <v/>
      </c>
      <c r="F139" s="205" t="str">
        <f>IFERROR(VLOOKUP($A139,'Виды деятельности'!$A$4:$J$216,6,0),"-")</f>
        <v>-</v>
      </c>
      <c r="G139" s="205" t="str">
        <f>IFERROR(VLOOKUP($A139,'Виды деятельности'!$A$4:$J$216,7,0),"-")</f>
        <v>-</v>
      </c>
      <c r="H139" s="205" t="str">
        <f>IFERROR(VLOOKUP($A139,'Виды деятельности'!$A$4:$J$216,8,0),"-")</f>
        <v>-</v>
      </c>
      <c r="I13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9" s="138"/>
      <c r="K139" s="138"/>
      <c r="L139" s="138"/>
      <c r="M139" s="139" t="str">
        <f>IFERROR(VLOOKUP($A139,'Виды деятельности'!$A$4:$J$216,10,0),"-")</f>
        <v>-</v>
      </c>
      <c r="N139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9" s="123">
        <f>'Бюджет проекта'!$I139-SUM(Таблица1[[#This Row],[В т.ч. запрашиваемые средства, тыс. руб.]:[В том числе софинансирование (средства партнеров), тыс. руб.]])</f>
        <v>0</v>
      </c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</row>
    <row r="140" spans="1:34" s="207" customFormat="1" ht="15.5" x14ac:dyDescent="0.35">
      <c r="A140" s="203" t="str">
        <f>CONCATENATE(B140,") ",'Виды деятельности'!$C$226)</f>
        <v>6) 5. Расходы на поездки</v>
      </c>
      <c r="B140" s="9">
        <v>6</v>
      </c>
      <c r="C140" s="134" t="str">
        <f>IFERROR(VLOOKUP($A140,'Виды деятельности'!$A$4:$J$216,2,0),"-")</f>
        <v>-</v>
      </c>
      <c r="D140" s="205" t="str">
        <f>IFERROR(VLOOKUP($A140,'Виды деятельности'!$A$4:$J$216,4,0),"-")</f>
        <v>-</v>
      </c>
      <c r="E140" s="205" t="str">
        <f>IFERROR(VLOOKUP($A140,'Виды деятельности'!$A$4:$J$216,5,0),"")</f>
        <v/>
      </c>
      <c r="F140" s="205" t="str">
        <f>IFERROR(VLOOKUP($A140,'Виды деятельности'!$A$4:$J$216,6,0),"-")</f>
        <v>-</v>
      </c>
      <c r="G140" s="205" t="str">
        <f>IFERROR(VLOOKUP($A140,'Виды деятельности'!$A$4:$J$216,7,0),"-")</f>
        <v>-</v>
      </c>
      <c r="H140" s="205" t="str">
        <f>IFERROR(VLOOKUP($A140,'Виды деятельности'!$A$4:$J$216,8,0),"-")</f>
        <v>-</v>
      </c>
      <c r="I14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0" s="138"/>
      <c r="K140" s="138"/>
      <c r="L140" s="138"/>
      <c r="M140" s="139" t="str">
        <f>IFERROR(VLOOKUP($A140,'Виды деятельности'!$A$4:$J$216,10,0),"-")</f>
        <v>-</v>
      </c>
      <c r="N140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0" s="123">
        <f>'Бюджет проекта'!$I140-SUM(Таблица1[[#This Row],[В т.ч. запрашиваемые средства, тыс. руб.]:[В том числе софинансирование (средства партнеров), тыс. руб.]])</f>
        <v>0</v>
      </c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</row>
    <row r="141" spans="1:34" s="207" customFormat="1" ht="15.5" x14ac:dyDescent="0.35">
      <c r="A141" s="203" t="str">
        <f>CONCATENATE(B141,") ",'Виды деятельности'!$C$226)</f>
        <v>7) 5. Расходы на поездки</v>
      </c>
      <c r="B141" s="9">
        <v>7</v>
      </c>
      <c r="C141" s="134" t="str">
        <f>IFERROR(VLOOKUP($A141,'Виды деятельности'!$A$4:$J$216,2,0),"-")</f>
        <v>-</v>
      </c>
      <c r="D141" s="205" t="str">
        <f>IFERROR(VLOOKUP($A141,'Виды деятельности'!$A$4:$J$216,4,0),"-")</f>
        <v>-</v>
      </c>
      <c r="E141" s="205" t="str">
        <f>IFERROR(VLOOKUP($A141,'Виды деятельности'!$A$4:$J$216,5,0),"")</f>
        <v/>
      </c>
      <c r="F141" s="205" t="str">
        <f>IFERROR(VLOOKUP($A141,'Виды деятельности'!$A$4:$J$216,6,0),"-")</f>
        <v>-</v>
      </c>
      <c r="G141" s="205" t="str">
        <f>IFERROR(VLOOKUP($A141,'Виды деятельности'!$A$4:$J$216,7,0),"-")</f>
        <v>-</v>
      </c>
      <c r="H141" s="205" t="str">
        <f>IFERROR(VLOOKUP($A141,'Виды деятельности'!$A$4:$J$216,8,0),"-")</f>
        <v>-</v>
      </c>
      <c r="I14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1" s="138"/>
      <c r="K141" s="138"/>
      <c r="L141" s="138"/>
      <c r="M141" s="139" t="str">
        <f>IFERROR(VLOOKUP($A141,'Виды деятельности'!$A$4:$J$216,10,0),"-")</f>
        <v>-</v>
      </c>
      <c r="N141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1" s="123">
        <f>'Бюджет проекта'!$I141-SUM(Таблица1[[#This Row],[В т.ч. запрашиваемые средства, тыс. руб.]:[В том числе софинансирование (средства партнеров), тыс. руб.]])</f>
        <v>0</v>
      </c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</row>
    <row r="142" spans="1:34" s="207" customFormat="1" ht="15.5" x14ac:dyDescent="0.35">
      <c r="A142" s="203" t="str">
        <f>CONCATENATE(B142,") ",'Виды деятельности'!$C$226)</f>
        <v>8) 5. Расходы на поездки</v>
      </c>
      <c r="B142" s="9">
        <v>8</v>
      </c>
      <c r="C142" s="134" t="str">
        <f>IFERROR(VLOOKUP($A142,'Виды деятельности'!$A$4:$J$216,2,0),"-")</f>
        <v>-</v>
      </c>
      <c r="D142" s="205" t="str">
        <f>IFERROR(VLOOKUP($A142,'Виды деятельности'!$A$4:$J$216,4,0),"-")</f>
        <v>-</v>
      </c>
      <c r="E142" s="205" t="str">
        <f>IFERROR(VLOOKUP($A142,'Виды деятельности'!$A$4:$J$216,5,0),"")</f>
        <v/>
      </c>
      <c r="F142" s="205" t="str">
        <f>IFERROR(VLOOKUP($A142,'Виды деятельности'!$A$4:$J$216,6,0),"-")</f>
        <v>-</v>
      </c>
      <c r="G142" s="205" t="str">
        <f>IFERROR(VLOOKUP($A142,'Виды деятельности'!$A$4:$J$216,7,0),"-")</f>
        <v>-</v>
      </c>
      <c r="H142" s="205" t="str">
        <f>IFERROR(VLOOKUP($A142,'Виды деятельности'!$A$4:$J$216,8,0),"-")</f>
        <v>-</v>
      </c>
      <c r="I14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2" s="138"/>
      <c r="K142" s="138"/>
      <c r="L142" s="138"/>
      <c r="M142" s="139" t="str">
        <f>IFERROR(VLOOKUP($A142,'Виды деятельности'!$A$4:$J$216,10,0),"-")</f>
        <v>-</v>
      </c>
      <c r="N142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2" s="123">
        <f>'Бюджет проекта'!$I142-SUM(Таблица1[[#This Row],[В т.ч. запрашиваемые средства, тыс. руб.]:[В том числе софинансирование (средства партнеров), тыс. руб.]])</f>
        <v>0</v>
      </c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</row>
    <row r="143" spans="1:34" s="207" customFormat="1" ht="15.5" x14ac:dyDescent="0.35">
      <c r="A143" s="203" t="str">
        <f>CONCATENATE(B143,") ",'Виды деятельности'!$C$226)</f>
        <v>9) 5. Расходы на поездки</v>
      </c>
      <c r="B143" s="9">
        <v>9</v>
      </c>
      <c r="C143" s="134" t="str">
        <f>IFERROR(VLOOKUP($A143,'Виды деятельности'!$A$4:$J$216,2,0),"-")</f>
        <v>-</v>
      </c>
      <c r="D143" s="205" t="str">
        <f>IFERROR(VLOOKUP($A143,'Виды деятельности'!$A$4:$J$216,4,0),"-")</f>
        <v>-</v>
      </c>
      <c r="E143" s="205" t="str">
        <f>IFERROR(VLOOKUP($A143,'Виды деятельности'!$A$4:$J$216,5,0),"")</f>
        <v/>
      </c>
      <c r="F143" s="205" t="str">
        <f>IFERROR(VLOOKUP($A143,'Виды деятельности'!$A$4:$J$216,6,0),"-")</f>
        <v>-</v>
      </c>
      <c r="G143" s="205" t="str">
        <f>IFERROR(VLOOKUP($A143,'Виды деятельности'!$A$4:$J$216,7,0),"-")</f>
        <v>-</v>
      </c>
      <c r="H143" s="205" t="str">
        <f>IFERROR(VLOOKUP($A143,'Виды деятельности'!$A$4:$J$216,8,0),"-")</f>
        <v>-</v>
      </c>
      <c r="I14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3" s="138"/>
      <c r="K143" s="138"/>
      <c r="L143" s="138"/>
      <c r="M143" s="139" t="str">
        <f>IFERROR(VLOOKUP($A143,'Виды деятельности'!$A$4:$J$216,10,0),"-")</f>
        <v>-</v>
      </c>
      <c r="N143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3" s="123">
        <f>'Бюджет проекта'!$I143-SUM(Таблица1[[#This Row],[В т.ч. запрашиваемые средства, тыс. руб.]:[В том числе софинансирование (средства партнеров), тыс. руб.]])</f>
        <v>0</v>
      </c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</row>
    <row r="144" spans="1:34" s="207" customFormat="1" ht="15.5" x14ac:dyDescent="0.35">
      <c r="A144" s="203" t="str">
        <f>CONCATENATE(B144,") ",'Виды деятельности'!$C$226)</f>
        <v>10) 5. Расходы на поездки</v>
      </c>
      <c r="B144" s="9">
        <v>10</v>
      </c>
      <c r="C144" s="134" t="str">
        <f>IFERROR(VLOOKUP($A144,'Виды деятельности'!$A$4:$J$216,2,0),"-")</f>
        <v>-</v>
      </c>
      <c r="D144" s="205" t="str">
        <f>IFERROR(VLOOKUP($A144,'Виды деятельности'!$A$4:$J$216,4,0),"-")</f>
        <v>-</v>
      </c>
      <c r="E144" s="205" t="str">
        <f>IFERROR(VLOOKUP($A144,'Виды деятельности'!$A$4:$J$216,5,0),"")</f>
        <v/>
      </c>
      <c r="F144" s="205" t="str">
        <f>IFERROR(VLOOKUP($A144,'Виды деятельности'!$A$4:$J$216,6,0),"-")</f>
        <v>-</v>
      </c>
      <c r="G144" s="205" t="str">
        <f>IFERROR(VLOOKUP($A144,'Виды деятельности'!$A$4:$J$216,7,0),"-")</f>
        <v>-</v>
      </c>
      <c r="H144" s="205" t="str">
        <f>IFERROR(VLOOKUP($A144,'Виды деятельности'!$A$4:$J$216,8,0),"-")</f>
        <v>-</v>
      </c>
      <c r="I14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4" s="138"/>
      <c r="K144" s="138"/>
      <c r="L144" s="138"/>
      <c r="M144" s="139" t="str">
        <f>IFERROR(VLOOKUP($A144,'Виды деятельности'!$A$4:$J$216,10,0),"-")</f>
        <v>-</v>
      </c>
      <c r="N144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4" s="123">
        <f>'Бюджет проекта'!$I144-SUM(Таблица1[[#This Row],[В т.ч. запрашиваемые средства, тыс. руб.]:[В том числе софинансирование (средства партнеров), тыс. руб.]])</f>
        <v>0</v>
      </c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</row>
    <row r="145" spans="1:34" s="207" customFormat="1" ht="15.5" x14ac:dyDescent="0.35">
      <c r="A145" s="203" t="str">
        <f>CONCATENATE(B145,") ",'Виды деятельности'!$C$226)</f>
        <v>11) 5. Расходы на поездки</v>
      </c>
      <c r="B145" s="9">
        <v>11</v>
      </c>
      <c r="C145" s="134" t="str">
        <f>IFERROR(VLOOKUP($A145,'Виды деятельности'!$A$4:$J$216,2,0),"-")</f>
        <v>-</v>
      </c>
      <c r="D145" s="205" t="str">
        <f>IFERROR(VLOOKUP($A145,'Виды деятельности'!$A$4:$J$216,4,0),"-")</f>
        <v>-</v>
      </c>
      <c r="E145" s="205" t="str">
        <f>IFERROR(VLOOKUP($A145,'Виды деятельности'!$A$4:$J$216,5,0),"")</f>
        <v/>
      </c>
      <c r="F145" s="205" t="str">
        <f>IFERROR(VLOOKUP($A145,'Виды деятельности'!$A$4:$J$216,6,0),"-")</f>
        <v>-</v>
      </c>
      <c r="G145" s="205" t="str">
        <f>IFERROR(VLOOKUP($A145,'Виды деятельности'!$A$4:$J$216,7,0),"-")</f>
        <v>-</v>
      </c>
      <c r="H145" s="205" t="str">
        <f>IFERROR(VLOOKUP($A145,'Виды деятельности'!$A$4:$J$216,8,0),"-")</f>
        <v>-</v>
      </c>
      <c r="I14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5" s="138"/>
      <c r="K145" s="138"/>
      <c r="L145" s="138"/>
      <c r="M145" s="139" t="str">
        <f>IFERROR(VLOOKUP($A145,'Виды деятельности'!$A$4:$J$216,10,0),"-")</f>
        <v>-</v>
      </c>
      <c r="N145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5" s="123">
        <f>'Бюджет проекта'!$I145-SUM(Таблица1[[#This Row],[В т.ч. запрашиваемые средства, тыс. руб.]:[В том числе софинансирование (средства партнеров), тыс. руб.]])</f>
        <v>0</v>
      </c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</row>
    <row r="146" spans="1:34" s="207" customFormat="1" ht="15.5" x14ac:dyDescent="0.35">
      <c r="A146" s="203" t="str">
        <f>CONCATENATE(B146,") ",'Виды деятельности'!$C$226)</f>
        <v>12) 5. Расходы на поездки</v>
      </c>
      <c r="B146" s="9">
        <v>12</v>
      </c>
      <c r="C146" s="134" t="str">
        <f>IFERROR(VLOOKUP($A146,'Виды деятельности'!$A$4:$J$216,2,0),"-")</f>
        <v>-</v>
      </c>
      <c r="D146" s="205" t="str">
        <f>IFERROR(VLOOKUP($A146,'Виды деятельности'!$A$4:$J$216,4,0),"-")</f>
        <v>-</v>
      </c>
      <c r="E146" s="205" t="str">
        <f>IFERROR(VLOOKUP($A146,'Виды деятельности'!$A$4:$J$216,5,0),"")</f>
        <v/>
      </c>
      <c r="F146" s="205" t="str">
        <f>IFERROR(VLOOKUP($A146,'Виды деятельности'!$A$4:$J$216,6,0),"-")</f>
        <v>-</v>
      </c>
      <c r="G146" s="205" t="str">
        <f>IFERROR(VLOOKUP($A146,'Виды деятельности'!$A$4:$J$216,7,0),"-")</f>
        <v>-</v>
      </c>
      <c r="H146" s="205" t="str">
        <f>IFERROR(VLOOKUP($A146,'Виды деятельности'!$A$4:$J$216,8,0),"-")</f>
        <v>-</v>
      </c>
      <c r="I14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6" s="138"/>
      <c r="K146" s="138"/>
      <c r="L146" s="138"/>
      <c r="M146" s="139" t="str">
        <f>IFERROR(VLOOKUP($A146,'Виды деятельности'!$A$4:$J$216,10,0),"-")</f>
        <v>-</v>
      </c>
      <c r="N146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6" s="123">
        <f>'Бюджет проекта'!$I146-SUM(Таблица1[[#This Row],[В т.ч. запрашиваемые средства, тыс. руб.]:[В том числе софинансирование (средства партнеров), тыс. руб.]])</f>
        <v>0</v>
      </c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</row>
    <row r="147" spans="1:34" s="207" customFormat="1" ht="15.5" x14ac:dyDescent="0.35">
      <c r="A147" s="203" t="str">
        <f>CONCATENATE(B147,") ",'Виды деятельности'!$C$226)</f>
        <v>13) 5. Расходы на поездки</v>
      </c>
      <c r="B147" s="9">
        <v>13</v>
      </c>
      <c r="C147" s="134" t="str">
        <f>IFERROR(VLOOKUP($A147,'Виды деятельности'!$A$4:$J$216,2,0),"-")</f>
        <v>-</v>
      </c>
      <c r="D147" s="205" t="str">
        <f>IFERROR(VLOOKUP($A147,'Виды деятельности'!$A$4:$J$216,4,0),"-")</f>
        <v>-</v>
      </c>
      <c r="E147" s="205" t="str">
        <f>IFERROR(VLOOKUP($A147,'Виды деятельности'!$A$4:$J$216,5,0),"")</f>
        <v/>
      </c>
      <c r="F147" s="205" t="str">
        <f>IFERROR(VLOOKUP($A147,'Виды деятельности'!$A$4:$J$216,6,0),"-")</f>
        <v>-</v>
      </c>
      <c r="G147" s="205" t="str">
        <f>IFERROR(VLOOKUP($A147,'Виды деятельности'!$A$4:$J$216,7,0),"-")</f>
        <v>-</v>
      </c>
      <c r="H147" s="205" t="str">
        <f>IFERROR(VLOOKUP($A147,'Виды деятельности'!$A$4:$J$216,8,0),"-")</f>
        <v>-</v>
      </c>
      <c r="I14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7" s="138"/>
      <c r="K147" s="138"/>
      <c r="L147" s="138"/>
      <c r="M147" s="139" t="str">
        <f>IFERROR(VLOOKUP($A147,'Виды деятельности'!$A$4:$J$216,10,0),"-")</f>
        <v>-</v>
      </c>
      <c r="N147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7" s="123">
        <f>'Бюджет проекта'!$I147-SUM(Таблица1[[#This Row],[В т.ч. запрашиваемые средства, тыс. руб.]:[В том числе софинансирование (средства партнеров), тыс. руб.]])</f>
        <v>0</v>
      </c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</row>
    <row r="148" spans="1:34" s="206" customFormat="1" ht="15.5" x14ac:dyDescent="0.35">
      <c r="A148" s="203" t="str">
        <f>CONCATENATE(B148,") ",'Виды деятельности'!$C$226)</f>
        <v>14) 5. Расходы на поездки</v>
      </c>
      <c r="B148" s="9">
        <v>14</v>
      </c>
      <c r="C148" s="134" t="str">
        <f>IFERROR(VLOOKUP($A148,'Виды деятельности'!$A$4:$J$216,2,0),"-")</f>
        <v>-</v>
      </c>
      <c r="D148" s="205" t="str">
        <f>IFERROR(VLOOKUP($A148,'Виды деятельности'!$A$4:$J$216,4,0),"-")</f>
        <v>-</v>
      </c>
      <c r="E148" s="205" t="str">
        <f>IFERROR(VLOOKUP($A148,'Виды деятельности'!$A$4:$J$216,5,0),"")</f>
        <v/>
      </c>
      <c r="F148" s="205" t="str">
        <f>IFERROR(VLOOKUP($A148,'Виды деятельности'!$A$4:$J$216,6,0),"-")</f>
        <v>-</v>
      </c>
      <c r="G148" s="205" t="str">
        <f>IFERROR(VLOOKUP($A148,'Виды деятельности'!$A$4:$J$216,7,0),"-")</f>
        <v>-</v>
      </c>
      <c r="H148" s="205" t="str">
        <f>IFERROR(VLOOKUP($A148,'Виды деятельности'!$A$4:$J$216,8,0),"-")</f>
        <v>-</v>
      </c>
      <c r="I14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8" s="138"/>
      <c r="K148" s="138"/>
      <c r="L148" s="138"/>
      <c r="M148" s="139" t="str">
        <f>IFERROR(VLOOKUP($A148,'Виды деятельности'!$A$4:$J$216,10,0),"-")</f>
        <v>-</v>
      </c>
      <c r="N148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8" s="123">
        <f>'Бюджет проекта'!$I148-SUM(Таблица1[[#This Row],[В т.ч. запрашиваемые средства, тыс. руб.]:[В том числе софинансирование (средства партнеров), тыс. руб.]])</f>
        <v>0</v>
      </c>
      <c r="P148" s="203"/>
      <c r="Q148" s="203"/>
      <c r="R148" s="203"/>
      <c r="S148" s="203"/>
      <c r="T148" s="203"/>
      <c r="U148" s="203"/>
      <c r="V148" s="203"/>
      <c r="W148" s="203"/>
      <c r="X148" s="203"/>
      <c r="Y148" s="203"/>
      <c r="Z148" s="203"/>
      <c r="AA148" s="203"/>
      <c r="AB148" s="203"/>
      <c r="AC148" s="203"/>
      <c r="AD148" s="203"/>
      <c r="AE148" s="203"/>
      <c r="AF148" s="203"/>
      <c r="AG148" s="203"/>
      <c r="AH148" s="203"/>
    </row>
    <row r="149" spans="1:34" s="207" customFormat="1" ht="15.5" x14ac:dyDescent="0.35">
      <c r="A149" s="203" t="str">
        <f>CONCATENATE(B149,") ",'Виды деятельности'!$C$226)</f>
        <v>15) 5. Расходы на поездки</v>
      </c>
      <c r="B149" s="9">
        <v>15</v>
      </c>
      <c r="C149" s="134" t="str">
        <f>IFERROR(VLOOKUP($A149,'Виды деятельности'!$A$4:$J$216,2,0),"-")</f>
        <v>-</v>
      </c>
      <c r="D149" s="205" t="str">
        <f>IFERROR(VLOOKUP($A149,'Виды деятельности'!$A$4:$J$216,4,0),"-")</f>
        <v>-</v>
      </c>
      <c r="E149" s="205" t="str">
        <f>IFERROR(VLOOKUP($A149,'Виды деятельности'!$A$4:$J$216,5,0),"")</f>
        <v/>
      </c>
      <c r="F149" s="205" t="str">
        <f>IFERROR(VLOOKUP($A149,'Виды деятельности'!$A$4:$J$216,6,0),"-")</f>
        <v>-</v>
      </c>
      <c r="G149" s="205" t="str">
        <f>IFERROR(VLOOKUP($A149,'Виды деятельности'!$A$4:$J$216,7,0),"-")</f>
        <v>-</v>
      </c>
      <c r="H149" s="205" t="str">
        <f>IFERROR(VLOOKUP($A149,'Виды деятельности'!$A$4:$J$216,8,0),"-")</f>
        <v>-</v>
      </c>
      <c r="I14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9" s="138"/>
      <c r="K149" s="138"/>
      <c r="L149" s="138"/>
      <c r="M149" s="139" t="str">
        <f>IFERROR(VLOOKUP($A149,'Виды деятельности'!$A$4:$J$216,10,0),"-")</f>
        <v>-</v>
      </c>
      <c r="N149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9" s="123">
        <f>'Бюджет проекта'!$I149-SUM(Таблица1[[#This Row],[В т.ч. запрашиваемые средства, тыс. руб.]:[В том числе софинансирование (средства партнеров), тыс. руб.]])</f>
        <v>0</v>
      </c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</row>
    <row r="150" spans="1:34" s="206" customFormat="1" ht="15.5" x14ac:dyDescent="0.35">
      <c r="A150" s="203" t="str">
        <f>CONCATENATE(B150,") ",'Виды деятельности'!$C$226)</f>
        <v>16) 5. Расходы на поездки</v>
      </c>
      <c r="B150" s="9">
        <v>16</v>
      </c>
      <c r="C150" s="134" t="str">
        <f>IFERROR(VLOOKUP($A150,'Виды деятельности'!$A$4:$J$216,2,0),"-")</f>
        <v>-</v>
      </c>
      <c r="D150" s="205" t="str">
        <f>IFERROR(VLOOKUP($A150,'Виды деятельности'!$A$4:$J$216,4,0),"-")</f>
        <v>-</v>
      </c>
      <c r="E150" s="205" t="str">
        <f>IFERROR(VLOOKUP($A150,'Виды деятельности'!$A$4:$J$216,5,0),"")</f>
        <v/>
      </c>
      <c r="F150" s="205" t="str">
        <f>IFERROR(VLOOKUP($A150,'Виды деятельности'!$A$4:$J$216,6,0),"-")</f>
        <v>-</v>
      </c>
      <c r="G150" s="205" t="str">
        <f>IFERROR(VLOOKUP($A150,'Виды деятельности'!$A$4:$J$216,7,0),"-")</f>
        <v>-</v>
      </c>
      <c r="H150" s="205" t="str">
        <f>IFERROR(VLOOKUP($A150,'Виды деятельности'!$A$4:$J$216,8,0),"-")</f>
        <v>-</v>
      </c>
      <c r="I15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0" s="138"/>
      <c r="K150" s="138"/>
      <c r="L150" s="138"/>
      <c r="M150" s="139" t="str">
        <f>IFERROR(VLOOKUP($A150,'Виды деятельности'!$A$4:$J$216,10,0),"-")</f>
        <v>-</v>
      </c>
      <c r="N150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0" s="123">
        <f>'Бюджет проекта'!$I150-SUM(Таблица1[[#This Row],[В т.ч. запрашиваемые средства, тыс. руб.]:[В том числе софинансирование (средства партнеров), тыс. руб.]])</f>
        <v>0</v>
      </c>
      <c r="P150" s="203"/>
      <c r="Q150" s="203"/>
      <c r="R150" s="203"/>
      <c r="S150" s="203"/>
      <c r="T150" s="203"/>
      <c r="U150" s="203"/>
      <c r="V150" s="203"/>
      <c r="W150" s="203"/>
      <c r="X150" s="203"/>
      <c r="Y150" s="203"/>
      <c r="Z150" s="203"/>
      <c r="AA150" s="203"/>
      <c r="AB150" s="203"/>
      <c r="AC150" s="203"/>
      <c r="AD150" s="203"/>
      <c r="AE150" s="203"/>
      <c r="AF150" s="203"/>
      <c r="AG150" s="203"/>
      <c r="AH150" s="203"/>
    </row>
    <row r="151" spans="1:34" s="207" customFormat="1" ht="15.5" x14ac:dyDescent="0.35">
      <c r="A151" s="203" t="str">
        <f>CONCATENATE(B151,") ",'Виды деятельности'!$C$226)</f>
        <v>17) 5. Расходы на поездки</v>
      </c>
      <c r="B151" s="9">
        <v>17</v>
      </c>
      <c r="C151" s="134" t="str">
        <f>IFERROR(VLOOKUP($A151,'Виды деятельности'!$A$4:$J$216,2,0),"-")</f>
        <v>-</v>
      </c>
      <c r="D151" s="205" t="str">
        <f>IFERROR(VLOOKUP($A151,'Виды деятельности'!$A$4:$J$216,4,0),"-")</f>
        <v>-</v>
      </c>
      <c r="E151" s="205" t="str">
        <f>IFERROR(VLOOKUP($A151,'Виды деятельности'!$A$4:$J$216,5,0),"")</f>
        <v/>
      </c>
      <c r="F151" s="205" t="str">
        <f>IFERROR(VLOOKUP($A151,'Виды деятельности'!$A$4:$J$216,6,0),"-")</f>
        <v>-</v>
      </c>
      <c r="G151" s="205" t="str">
        <f>IFERROR(VLOOKUP($A151,'Виды деятельности'!$A$4:$J$216,7,0),"-")</f>
        <v>-</v>
      </c>
      <c r="H151" s="205" t="str">
        <f>IFERROR(VLOOKUP($A151,'Виды деятельности'!$A$4:$J$216,8,0),"-")</f>
        <v>-</v>
      </c>
      <c r="I15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1" s="138"/>
      <c r="K151" s="138"/>
      <c r="L151" s="138"/>
      <c r="M151" s="139" t="str">
        <f>IFERROR(VLOOKUP($A151,'Виды деятельности'!$A$4:$J$216,10,0),"-")</f>
        <v>-</v>
      </c>
      <c r="N151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1" s="123">
        <f>'Бюджет проекта'!$I151-SUM(Таблица1[[#This Row],[В т.ч. запрашиваемые средства, тыс. руб.]:[В том числе софинансирование (средства партнеров), тыс. руб.]])</f>
        <v>0</v>
      </c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</row>
    <row r="152" spans="1:34" s="206" customFormat="1" ht="15.5" x14ac:dyDescent="0.35">
      <c r="A152" s="203" t="str">
        <f>CONCATENATE(B152,") ",'Виды деятельности'!$C$226)</f>
        <v>18) 5. Расходы на поездки</v>
      </c>
      <c r="B152" s="9">
        <v>18</v>
      </c>
      <c r="C152" s="134" t="str">
        <f>IFERROR(VLOOKUP($A152,'Виды деятельности'!$A$4:$J$216,2,0),"-")</f>
        <v>-</v>
      </c>
      <c r="D152" s="205" t="str">
        <f>IFERROR(VLOOKUP($A152,'Виды деятельности'!$A$4:$J$216,4,0),"-")</f>
        <v>-</v>
      </c>
      <c r="E152" s="205" t="str">
        <f>IFERROR(VLOOKUP($A152,'Виды деятельности'!$A$4:$J$216,5,0),"")</f>
        <v/>
      </c>
      <c r="F152" s="205" t="str">
        <f>IFERROR(VLOOKUP($A152,'Виды деятельности'!$A$4:$J$216,6,0),"-")</f>
        <v>-</v>
      </c>
      <c r="G152" s="205" t="str">
        <f>IFERROR(VLOOKUP($A152,'Виды деятельности'!$A$4:$J$216,7,0),"-")</f>
        <v>-</v>
      </c>
      <c r="H152" s="205" t="str">
        <f>IFERROR(VLOOKUP($A152,'Виды деятельности'!$A$4:$J$216,8,0),"-")</f>
        <v>-</v>
      </c>
      <c r="I15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2" s="138"/>
      <c r="K152" s="138"/>
      <c r="L152" s="138"/>
      <c r="M152" s="139" t="str">
        <f>IFERROR(VLOOKUP($A152,'Виды деятельности'!$A$4:$J$216,10,0),"-")</f>
        <v>-</v>
      </c>
      <c r="N152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2" s="123">
        <f>'Бюджет проекта'!$I152-SUM(Таблица1[[#This Row],[В т.ч. запрашиваемые средства, тыс. руб.]:[В том числе софинансирование (средства партнеров), тыс. руб.]])</f>
        <v>0</v>
      </c>
      <c r="P152" s="203"/>
      <c r="Q152" s="203"/>
      <c r="R152" s="203"/>
      <c r="S152" s="203"/>
      <c r="T152" s="203"/>
      <c r="U152" s="203"/>
      <c r="V152" s="203"/>
      <c r="W152" s="203"/>
      <c r="X152" s="203"/>
      <c r="Y152" s="203"/>
      <c r="Z152" s="203"/>
      <c r="AA152" s="203"/>
      <c r="AB152" s="203"/>
      <c r="AC152" s="203"/>
      <c r="AD152" s="203"/>
      <c r="AE152" s="203"/>
      <c r="AF152" s="203"/>
      <c r="AG152" s="203"/>
      <c r="AH152" s="203"/>
    </row>
    <row r="153" spans="1:34" s="206" customFormat="1" ht="15.5" x14ac:dyDescent="0.35">
      <c r="A153" s="203" t="str">
        <f>CONCATENATE(B153,") ",'Виды деятельности'!$C$226)</f>
        <v>19) 5. Расходы на поездки</v>
      </c>
      <c r="B153" s="9">
        <v>19</v>
      </c>
      <c r="C153" s="134" t="str">
        <f>IFERROR(VLOOKUP($A153,'Виды деятельности'!$A$4:$J$216,2,0),"-")</f>
        <v>-</v>
      </c>
      <c r="D153" s="205" t="str">
        <f>IFERROR(VLOOKUP($A153,'Виды деятельности'!$A$4:$J$216,4,0),"-")</f>
        <v>-</v>
      </c>
      <c r="E153" s="205" t="str">
        <f>IFERROR(VLOOKUP($A153,'Виды деятельности'!$A$4:$J$216,5,0),"")</f>
        <v/>
      </c>
      <c r="F153" s="205" t="str">
        <f>IFERROR(VLOOKUP($A153,'Виды деятельности'!$A$4:$J$216,6,0),"-")</f>
        <v>-</v>
      </c>
      <c r="G153" s="205" t="str">
        <f>IFERROR(VLOOKUP($A153,'Виды деятельности'!$A$4:$J$216,7,0),"-")</f>
        <v>-</v>
      </c>
      <c r="H153" s="205" t="str">
        <f>IFERROR(VLOOKUP($A153,'Виды деятельности'!$A$4:$J$216,8,0),"-")</f>
        <v>-</v>
      </c>
      <c r="I15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3" s="138"/>
      <c r="K153" s="138"/>
      <c r="L153" s="138"/>
      <c r="M153" s="139" t="str">
        <f>IFERROR(VLOOKUP($A153,'Виды деятельности'!$A$4:$J$216,10,0),"-")</f>
        <v>-</v>
      </c>
      <c r="N153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3" s="123">
        <f>'Бюджет проекта'!$I153-SUM(Таблица1[[#This Row],[В т.ч. запрашиваемые средства, тыс. руб.]:[В том числе софинансирование (средства партнеров), тыс. руб.]])</f>
        <v>0</v>
      </c>
      <c r="P153" s="203"/>
      <c r="Q153" s="203"/>
      <c r="R153" s="203"/>
      <c r="S153" s="203"/>
      <c r="T153" s="203"/>
      <c r="U153" s="203"/>
      <c r="V153" s="203"/>
      <c r="W153" s="203"/>
      <c r="X153" s="203"/>
      <c r="Y153" s="203"/>
      <c r="Z153" s="203"/>
      <c r="AA153" s="203"/>
      <c r="AB153" s="203"/>
      <c r="AC153" s="203"/>
      <c r="AD153" s="203"/>
      <c r="AE153" s="203"/>
      <c r="AF153" s="203"/>
      <c r="AG153" s="203"/>
      <c r="AH153" s="203"/>
    </row>
    <row r="154" spans="1:34" s="207" customFormat="1" ht="15.5" x14ac:dyDescent="0.35">
      <c r="A154" s="203" t="str">
        <f>CONCATENATE(B154,") ",'Виды деятельности'!$C$226)</f>
        <v>20) 5. Расходы на поездки</v>
      </c>
      <c r="B154" s="9">
        <v>20</v>
      </c>
      <c r="C154" s="134" t="str">
        <f>IFERROR(VLOOKUP($A154,'Виды деятельности'!$A$4:$J$216,2,0),"-")</f>
        <v>-</v>
      </c>
      <c r="D154" s="205" t="str">
        <f>IFERROR(VLOOKUP($A154,'Виды деятельности'!$A$4:$J$216,4,0),"-")</f>
        <v>-</v>
      </c>
      <c r="E154" s="205" t="str">
        <f>IFERROR(VLOOKUP($A154,'Виды деятельности'!$A$4:$J$216,5,0),"")</f>
        <v/>
      </c>
      <c r="F154" s="205" t="str">
        <f>IFERROR(VLOOKUP($A154,'Виды деятельности'!$A$4:$J$216,6,0),"-")</f>
        <v>-</v>
      </c>
      <c r="G154" s="205" t="str">
        <f>IFERROR(VLOOKUP($A154,'Виды деятельности'!$A$4:$J$216,7,0),"-")</f>
        <v>-</v>
      </c>
      <c r="H154" s="205" t="str">
        <f>IFERROR(VLOOKUP($A154,'Виды деятельности'!$A$4:$J$216,8,0),"-")</f>
        <v>-</v>
      </c>
      <c r="I15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4" s="138"/>
      <c r="K154" s="138"/>
      <c r="L154" s="138"/>
      <c r="M154" s="139" t="str">
        <f>IFERROR(VLOOKUP($A154,'Виды деятельности'!$A$4:$J$216,10,0),"-")</f>
        <v>-</v>
      </c>
      <c r="N154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4" s="123">
        <f>'Бюджет проекта'!$I154-SUM(Таблица1[[#This Row],[В т.ч. запрашиваемые средства, тыс. руб.]:[В том числе софинансирование (средства партнеров), тыс. руб.]])</f>
        <v>0</v>
      </c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</row>
    <row r="155" spans="1:34" s="207" customFormat="1" ht="15.5" x14ac:dyDescent="0.35">
      <c r="A155" s="9"/>
      <c r="B155" s="9"/>
      <c r="C155" s="102"/>
      <c r="D155" s="40"/>
      <c r="E155" s="41" t="s">
        <v>31</v>
      </c>
      <c r="F155" s="42"/>
      <c r="G155" s="43"/>
      <c r="H155" s="44"/>
      <c r="I155" s="45">
        <f>SUBTOTAL(9,I156:I169)</f>
        <v>0</v>
      </c>
      <c r="J155" s="45">
        <f>SUBTOTAL(9,J156:J175)</f>
        <v>0</v>
      </c>
      <c r="K155" s="45">
        <f>SUBTOTAL(9,K156:K175)</f>
        <v>0</v>
      </c>
      <c r="L155" s="45">
        <f t="shared" ref="L155" si="2">SUBTOTAL(9,L156:L175)</f>
        <v>0</v>
      </c>
      <c r="M155" s="95"/>
      <c r="N155" s="126">
        <f>SUM(J155:L155)</f>
        <v>0</v>
      </c>
      <c r="O155" s="127">
        <f>'Бюджет проекта'!$I155-'Бюджет проекта'!$N155</f>
        <v>0</v>
      </c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</row>
    <row r="156" spans="1:34" s="210" customFormat="1" ht="15.5" x14ac:dyDescent="0.35">
      <c r="A156" s="203" t="str">
        <f>CONCATENATE(B156,") ",'Виды деятельности'!$C$227)</f>
        <v>1) 6. Связь/пересылка</v>
      </c>
      <c r="B156" s="209">
        <v>1</v>
      </c>
      <c r="C156" s="134" t="str">
        <f>IFERROR(VLOOKUP($A156,'Виды деятельности'!$A$4:$J$216,2,0),"-")</f>
        <v>-</v>
      </c>
      <c r="D156" s="205" t="str">
        <f>IFERROR(VLOOKUP($A156,'Виды деятельности'!$A$4:$J$216,4,0),"-")</f>
        <v>-</v>
      </c>
      <c r="E156" s="205" t="str">
        <f>IFERROR(VLOOKUP($A156,'Виды деятельности'!$A$4:$J$216,5,0),"")</f>
        <v/>
      </c>
      <c r="F156" s="205" t="str">
        <f>IFERROR(VLOOKUP($A156,'Виды деятельности'!$A$4:$J$216,6,0),"-")</f>
        <v>-</v>
      </c>
      <c r="G156" s="205" t="str">
        <f>IFERROR(VLOOKUP($A156,'Виды деятельности'!$A$4:$J$216,7,0),"-")</f>
        <v>-</v>
      </c>
      <c r="H156" s="205" t="str">
        <f>IFERROR(VLOOKUP($A156,'Виды деятельности'!$A$4:$J$216,8,0),"-")</f>
        <v>-</v>
      </c>
      <c r="I15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6" s="140"/>
      <c r="K156" s="140"/>
      <c r="L156" s="140"/>
      <c r="M156" s="139" t="str">
        <f>IFERROR(VLOOKUP($A156,'Виды деятельности'!$A$4:$J$216,10,0),"-")</f>
        <v>-</v>
      </c>
      <c r="N156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6" s="123">
        <f>'Бюджет проекта'!$I156-SUM(Таблица1[[#This Row],[В т.ч. запрашиваемые средства, тыс. руб.]:[В том числе софинансирование (средства партнеров), тыс. руб.]])</f>
        <v>0</v>
      </c>
      <c r="P156" s="209"/>
      <c r="Q156" s="209"/>
      <c r="R156" s="209"/>
      <c r="S156" s="209"/>
      <c r="T156" s="209"/>
      <c r="U156" s="209"/>
      <c r="V156" s="209"/>
      <c r="W156" s="209"/>
      <c r="X156" s="209"/>
      <c r="Y156" s="209"/>
      <c r="Z156" s="209"/>
      <c r="AA156" s="209"/>
      <c r="AB156" s="209"/>
      <c r="AC156" s="209"/>
      <c r="AD156" s="209"/>
      <c r="AE156" s="209"/>
      <c r="AF156" s="209"/>
      <c r="AG156" s="209"/>
      <c r="AH156" s="209"/>
    </row>
    <row r="157" spans="1:34" s="210" customFormat="1" ht="15.5" x14ac:dyDescent="0.35">
      <c r="A157" s="203" t="str">
        <f>CONCATENATE(B157,") ",'Виды деятельности'!$C$227)</f>
        <v>2) 6. Связь/пересылка</v>
      </c>
      <c r="B157" s="209">
        <v>2</v>
      </c>
      <c r="C157" s="134" t="str">
        <f>IFERROR(VLOOKUP($A157,'Виды деятельности'!$A$4:$J$216,2,0),"-")</f>
        <v>-</v>
      </c>
      <c r="D157" s="205" t="str">
        <f>IFERROR(VLOOKUP($A157,'Виды деятельности'!$A$4:$J$216,4,0),"-")</f>
        <v>-</v>
      </c>
      <c r="E157" s="205" t="str">
        <f>IFERROR(VLOOKUP($A157,'Виды деятельности'!$A$4:$J$216,5,0),"")</f>
        <v/>
      </c>
      <c r="F157" s="205" t="str">
        <f>IFERROR(VLOOKUP($A157,'Виды деятельности'!$A$4:$J$216,6,0),"-")</f>
        <v>-</v>
      </c>
      <c r="G157" s="205" t="str">
        <f>IFERROR(VLOOKUP($A157,'Виды деятельности'!$A$4:$J$216,7,0),"-")</f>
        <v>-</v>
      </c>
      <c r="H157" s="205" t="str">
        <f>IFERROR(VLOOKUP($A157,'Виды деятельности'!$A$4:$J$216,8,0),"-")</f>
        <v>-</v>
      </c>
      <c r="I15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7" s="140"/>
      <c r="K157" s="140"/>
      <c r="L157" s="140"/>
      <c r="M157" s="139" t="str">
        <f>IFERROR(VLOOKUP($A157,'Виды деятельности'!$A$4:$J$216,10,0),"-")</f>
        <v>-</v>
      </c>
      <c r="N157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7" s="123">
        <f>'Бюджет проекта'!$I157-SUM(Таблица1[[#This Row],[В т.ч. запрашиваемые средства, тыс. руб.]:[В том числе софинансирование (средства партнеров), тыс. руб.]])</f>
        <v>0</v>
      </c>
      <c r="P157" s="209"/>
      <c r="Q157" s="209"/>
      <c r="R157" s="209"/>
      <c r="S157" s="209"/>
      <c r="T157" s="209"/>
      <c r="U157" s="209"/>
      <c r="V157" s="209"/>
      <c r="W157" s="209"/>
      <c r="X157" s="209"/>
      <c r="Y157" s="209"/>
      <c r="Z157" s="209"/>
      <c r="AA157" s="209"/>
      <c r="AB157" s="209"/>
      <c r="AC157" s="209"/>
      <c r="AD157" s="209"/>
      <c r="AE157" s="209"/>
      <c r="AF157" s="209"/>
      <c r="AG157" s="209"/>
      <c r="AH157" s="209"/>
    </row>
    <row r="158" spans="1:34" s="210" customFormat="1" ht="15.5" x14ac:dyDescent="0.35">
      <c r="A158" s="203" t="str">
        <f>CONCATENATE(B158,") ",'Виды деятельности'!$C$227)</f>
        <v>3) 6. Связь/пересылка</v>
      </c>
      <c r="B158" s="209">
        <v>3</v>
      </c>
      <c r="C158" s="134" t="str">
        <f>IFERROR(VLOOKUP($A158,'Виды деятельности'!$A$4:$J$216,2,0),"-")</f>
        <v>-</v>
      </c>
      <c r="D158" s="205" t="str">
        <f>IFERROR(VLOOKUP($A158,'Виды деятельности'!$A$4:$J$216,4,0),"-")</f>
        <v>-</v>
      </c>
      <c r="E158" s="205" t="str">
        <f>IFERROR(VLOOKUP($A158,'Виды деятельности'!$A$4:$J$216,5,0),"")</f>
        <v/>
      </c>
      <c r="F158" s="205" t="str">
        <f>IFERROR(VLOOKUP($A158,'Виды деятельности'!$A$4:$J$216,6,0),"-")</f>
        <v>-</v>
      </c>
      <c r="G158" s="205" t="str">
        <f>IFERROR(VLOOKUP($A158,'Виды деятельности'!$A$4:$J$216,7,0),"-")</f>
        <v>-</v>
      </c>
      <c r="H158" s="205" t="str">
        <f>IFERROR(VLOOKUP($A158,'Виды деятельности'!$A$4:$J$216,8,0),"-")</f>
        <v>-</v>
      </c>
      <c r="I15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8" s="140"/>
      <c r="K158" s="140"/>
      <c r="L158" s="140"/>
      <c r="M158" s="139" t="str">
        <f>IFERROR(VLOOKUP($A158,'Виды деятельности'!$A$4:$J$216,10,0),"-")</f>
        <v>-</v>
      </c>
      <c r="N158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8" s="123">
        <f>'Бюджет проекта'!$I158-SUM(Таблица1[[#This Row],[В т.ч. запрашиваемые средства, тыс. руб.]:[В том числе софинансирование (средства партнеров), тыс. руб.]])</f>
        <v>0</v>
      </c>
      <c r="P158" s="209"/>
      <c r="Q158" s="209"/>
      <c r="R158" s="209"/>
      <c r="S158" s="209"/>
      <c r="T158" s="209"/>
      <c r="U158" s="209"/>
      <c r="V158" s="209"/>
      <c r="W158" s="209"/>
      <c r="X158" s="209"/>
      <c r="Y158" s="209"/>
      <c r="Z158" s="209"/>
      <c r="AA158" s="209"/>
      <c r="AB158" s="209"/>
      <c r="AC158" s="209"/>
      <c r="AD158" s="209"/>
      <c r="AE158" s="209"/>
      <c r="AF158" s="209"/>
      <c r="AG158" s="209"/>
      <c r="AH158" s="209"/>
    </row>
    <row r="159" spans="1:34" s="210" customFormat="1" ht="15.5" x14ac:dyDescent="0.35">
      <c r="A159" s="203" t="str">
        <f>CONCATENATE(B159,") ",'Виды деятельности'!$C$227)</f>
        <v>4) 6. Связь/пересылка</v>
      </c>
      <c r="B159" s="209">
        <v>4</v>
      </c>
      <c r="C159" s="134" t="str">
        <f>IFERROR(VLOOKUP($A159,'Виды деятельности'!$A$4:$J$216,2,0),"-")</f>
        <v>-</v>
      </c>
      <c r="D159" s="205" t="str">
        <f>IFERROR(VLOOKUP($A159,'Виды деятельности'!$A$4:$J$216,4,0),"-")</f>
        <v>-</v>
      </c>
      <c r="E159" s="205" t="str">
        <f>IFERROR(VLOOKUP($A159,'Виды деятельности'!$A$4:$J$216,5,0),"")</f>
        <v/>
      </c>
      <c r="F159" s="205" t="str">
        <f>IFERROR(VLOOKUP($A159,'Виды деятельности'!$A$4:$J$216,6,0),"-")</f>
        <v>-</v>
      </c>
      <c r="G159" s="205" t="str">
        <f>IFERROR(VLOOKUP($A159,'Виды деятельности'!$A$4:$J$216,7,0),"-")</f>
        <v>-</v>
      </c>
      <c r="H159" s="205" t="str">
        <f>IFERROR(VLOOKUP($A159,'Виды деятельности'!$A$4:$J$216,8,0),"-")</f>
        <v>-</v>
      </c>
      <c r="I15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9" s="140"/>
      <c r="K159" s="140"/>
      <c r="L159" s="140"/>
      <c r="M159" s="139" t="str">
        <f>IFERROR(VLOOKUP($A159,'Виды деятельности'!$A$4:$J$216,10,0),"-")</f>
        <v>-</v>
      </c>
      <c r="N159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9" s="123">
        <f>'Бюджет проекта'!$I159-SUM(Таблица1[[#This Row],[В т.ч. запрашиваемые средства, тыс. руб.]:[В том числе софинансирование (средства партнеров), тыс. руб.]])</f>
        <v>0</v>
      </c>
      <c r="P159" s="209"/>
      <c r="Q159" s="209"/>
      <c r="R159" s="209"/>
      <c r="S159" s="209"/>
      <c r="T159" s="209"/>
      <c r="U159" s="209"/>
      <c r="V159" s="209"/>
      <c r="W159" s="209"/>
      <c r="X159" s="209"/>
      <c r="Y159" s="209"/>
      <c r="Z159" s="209"/>
      <c r="AA159" s="209"/>
      <c r="AB159" s="209"/>
      <c r="AC159" s="209"/>
      <c r="AD159" s="209"/>
      <c r="AE159" s="209"/>
      <c r="AF159" s="209"/>
      <c r="AG159" s="209"/>
      <c r="AH159" s="209"/>
    </row>
    <row r="160" spans="1:34" s="210" customFormat="1" ht="15.5" x14ac:dyDescent="0.35">
      <c r="A160" s="203" t="str">
        <f>CONCATENATE(B160,") ",'Виды деятельности'!$C$227)</f>
        <v>5) 6. Связь/пересылка</v>
      </c>
      <c r="B160" s="209">
        <v>5</v>
      </c>
      <c r="C160" s="134" t="str">
        <f>IFERROR(VLOOKUP($A160,'Виды деятельности'!$A$4:$J$216,2,0),"-")</f>
        <v>-</v>
      </c>
      <c r="D160" s="205" t="str">
        <f>IFERROR(VLOOKUP($A160,'Виды деятельности'!$A$4:$J$216,4,0),"-")</f>
        <v>-</v>
      </c>
      <c r="E160" s="205" t="str">
        <f>IFERROR(VLOOKUP($A160,'Виды деятельности'!$A$4:$J$216,5,0),"")</f>
        <v/>
      </c>
      <c r="F160" s="205" t="str">
        <f>IFERROR(VLOOKUP($A160,'Виды деятельности'!$A$4:$J$216,6,0),"-")</f>
        <v>-</v>
      </c>
      <c r="G160" s="205" t="str">
        <f>IFERROR(VLOOKUP($A160,'Виды деятельности'!$A$4:$J$216,7,0),"-")</f>
        <v>-</v>
      </c>
      <c r="H160" s="205" t="str">
        <f>IFERROR(VLOOKUP($A160,'Виды деятельности'!$A$4:$J$216,8,0),"-")</f>
        <v>-</v>
      </c>
      <c r="I16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0" s="140"/>
      <c r="K160" s="140"/>
      <c r="L160" s="140"/>
      <c r="M160" s="139" t="str">
        <f>IFERROR(VLOOKUP($A160,'Виды деятельности'!$A$4:$J$216,10,0),"-")</f>
        <v>-</v>
      </c>
      <c r="N160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0" s="123">
        <f>'Бюджет проекта'!$I160-SUM(Таблица1[[#This Row],[В т.ч. запрашиваемые средства, тыс. руб.]:[В том числе софинансирование (средства партнеров), тыс. руб.]])</f>
        <v>0</v>
      </c>
      <c r="P160" s="209"/>
      <c r="Q160" s="209"/>
      <c r="R160" s="209"/>
      <c r="S160" s="209"/>
      <c r="T160" s="209"/>
      <c r="U160" s="209"/>
      <c r="V160" s="209"/>
      <c r="W160" s="209"/>
      <c r="X160" s="209"/>
      <c r="Y160" s="209"/>
      <c r="Z160" s="209"/>
      <c r="AA160" s="209"/>
      <c r="AB160" s="209"/>
      <c r="AC160" s="209"/>
      <c r="AD160" s="209"/>
      <c r="AE160" s="209"/>
      <c r="AF160" s="209"/>
      <c r="AG160" s="209"/>
      <c r="AH160" s="209"/>
    </row>
    <row r="161" spans="1:34" s="210" customFormat="1" ht="15.5" x14ac:dyDescent="0.35">
      <c r="A161" s="203" t="str">
        <f>CONCATENATE(B161,") ",'Виды деятельности'!$C$227)</f>
        <v>6) 6. Связь/пересылка</v>
      </c>
      <c r="B161" s="209">
        <v>6</v>
      </c>
      <c r="C161" s="134" t="str">
        <f>IFERROR(VLOOKUP($A161,'Виды деятельности'!$A$4:$J$216,2,0),"-")</f>
        <v>-</v>
      </c>
      <c r="D161" s="205" t="str">
        <f>IFERROR(VLOOKUP($A161,'Виды деятельности'!$A$4:$J$216,4,0),"-")</f>
        <v>-</v>
      </c>
      <c r="E161" s="205" t="str">
        <f>IFERROR(VLOOKUP($A161,'Виды деятельности'!$A$4:$J$216,5,0),"")</f>
        <v/>
      </c>
      <c r="F161" s="205" t="str">
        <f>IFERROR(VLOOKUP($A161,'Виды деятельности'!$A$4:$J$216,6,0),"-")</f>
        <v>-</v>
      </c>
      <c r="G161" s="205" t="str">
        <f>IFERROR(VLOOKUP($A161,'Виды деятельности'!$A$4:$J$216,7,0),"-")</f>
        <v>-</v>
      </c>
      <c r="H161" s="205" t="str">
        <f>IFERROR(VLOOKUP($A161,'Виды деятельности'!$A$4:$J$216,8,0),"-")</f>
        <v>-</v>
      </c>
      <c r="I16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1" s="140"/>
      <c r="K161" s="140"/>
      <c r="L161" s="140"/>
      <c r="M161" s="139" t="str">
        <f>IFERROR(VLOOKUP($A161,'Виды деятельности'!$A$4:$J$216,10,0),"-")</f>
        <v>-</v>
      </c>
      <c r="N161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1" s="123">
        <f>'Бюджет проекта'!$I161-SUM(Таблица1[[#This Row],[В т.ч. запрашиваемые средства, тыс. руб.]:[В том числе софинансирование (средства партнеров), тыс. руб.]])</f>
        <v>0</v>
      </c>
      <c r="P161" s="209"/>
      <c r="Q161" s="209"/>
      <c r="R161" s="209"/>
      <c r="S161" s="209"/>
      <c r="T161" s="209"/>
      <c r="U161" s="209"/>
      <c r="V161" s="209"/>
      <c r="W161" s="209"/>
      <c r="X161" s="209"/>
      <c r="Y161" s="209"/>
      <c r="Z161" s="209"/>
      <c r="AA161" s="209"/>
      <c r="AB161" s="209"/>
      <c r="AC161" s="209"/>
      <c r="AD161" s="209"/>
      <c r="AE161" s="209"/>
      <c r="AF161" s="209"/>
      <c r="AG161" s="209"/>
      <c r="AH161" s="209"/>
    </row>
    <row r="162" spans="1:34" s="210" customFormat="1" ht="15.5" x14ac:dyDescent="0.35">
      <c r="A162" s="203" t="str">
        <f>CONCATENATE(B162,") ",'Виды деятельности'!$C$227)</f>
        <v>7) 6. Связь/пересылка</v>
      </c>
      <c r="B162" s="209">
        <v>7</v>
      </c>
      <c r="C162" s="134" t="str">
        <f>IFERROR(VLOOKUP($A162,'Виды деятельности'!$A$4:$J$216,2,0),"-")</f>
        <v>-</v>
      </c>
      <c r="D162" s="205" t="str">
        <f>IFERROR(VLOOKUP($A162,'Виды деятельности'!$A$4:$J$216,4,0),"-")</f>
        <v>-</v>
      </c>
      <c r="E162" s="205" t="str">
        <f>IFERROR(VLOOKUP($A162,'Виды деятельности'!$A$4:$J$216,5,0),"")</f>
        <v/>
      </c>
      <c r="F162" s="205" t="str">
        <f>IFERROR(VLOOKUP($A162,'Виды деятельности'!$A$4:$J$216,6,0),"-")</f>
        <v>-</v>
      </c>
      <c r="G162" s="205" t="str">
        <f>IFERROR(VLOOKUP($A162,'Виды деятельности'!$A$4:$J$216,7,0),"-")</f>
        <v>-</v>
      </c>
      <c r="H162" s="205" t="str">
        <f>IFERROR(VLOOKUP($A162,'Виды деятельности'!$A$4:$J$216,8,0),"-")</f>
        <v>-</v>
      </c>
      <c r="I16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2" s="140"/>
      <c r="K162" s="140"/>
      <c r="L162" s="140"/>
      <c r="M162" s="139" t="str">
        <f>IFERROR(VLOOKUP($A162,'Виды деятельности'!$A$4:$J$216,10,0),"-")</f>
        <v>-</v>
      </c>
      <c r="N162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2" s="123">
        <f>'Бюджет проекта'!$I162-SUM(Таблица1[[#This Row],[В т.ч. запрашиваемые средства, тыс. руб.]:[В том числе софинансирование (средства партнеров), тыс. руб.]])</f>
        <v>0</v>
      </c>
      <c r="P162" s="209"/>
      <c r="Q162" s="209"/>
      <c r="R162" s="209"/>
      <c r="S162" s="209"/>
      <c r="T162" s="209"/>
      <c r="U162" s="209"/>
      <c r="V162" s="209"/>
      <c r="W162" s="209"/>
      <c r="X162" s="209"/>
      <c r="Y162" s="209"/>
      <c r="Z162" s="209"/>
      <c r="AA162" s="209"/>
      <c r="AB162" s="209"/>
      <c r="AC162" s="209"/>
      <c r="AD162" s="209"/>
      <c r="AE162" s="209"/>
      <c r="AF162" s="209"/>
      <c r="AG162" s="209"/>
      <c r="AH162" s="209"/>
    </row>
    <row r="163" spans="1:34" s="210" customFormat="1" ht="15.5" x14ac:dyDescent="0.35">
      <c r="A163" s="203" t="str">
        <f>CONCATENATE(B163,") ",'Виды деятельности'!$C$227)</f>
        <v>8) 6. Связь/пересылка</v>
      </c>
      <c r="B163" s="209">
        <v>8</v>
      </c>
      <c r="C163" s="134" t="str">
        <f>IFERROR(VLOOKUP($A163,'Виды деятельности'!$A$4:$J$216,2,0),"-")</f>
        <v>-</v>
      </c>
      <c r="D163" s="205" t="str">
        <f>IFERROR(VLOOKUP($A163,'Виды деятельности'!$A$4:$J$216,4,0),"-")</f>
        <v>-</v>
      </c>
      <c r="E163" s="205" t="str">
        <f>IFERROR(VLOOKUP($A163,'Виды деятельности'!$A$4:$J$216,5,0),"")</f>
        <v/>
      </c>
      <c r="F163" s="205" t="str">
        <f>IFERROR(VLOOKUP($A163,'Виды деятельности'!$A$4:$J$216,6,0),"-")</f>
        <v>-</v>
      </c>
      <c r="G163" s="205" t="str">
        <f>IFERROR(VLOOKUP($A163,'Виды деятельности'!$A$4:$J$216,7,0),"-")</f>
        <v>-</v>
      </c>
      <c r="H163" s="205" t="str">
        <f>IFERROR(VLOOKUP($A163,'Виды деятельности'!$A$4:$J$216,8,0),"-")</f>
        <v>-</v>
      </c>
      <c r="I16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3" s="140"/>
      <c r="K163" s="140"/>
      <c r="L163" s="140"/>
      <c r="M163" s="139" t="str">
        <f>IFERROR(VLOOKUP($A163,'Виды деятельности'!$A$4:$J$216,10,0),"-")</f>
        <v>-</v>
      </c>
      <c r="N163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3" s="123">
        <f>'Бюджет проекта'!$I163-SUM(Таблица1[[#This Row],[В т.ч. запрашиваемые средства, тыс. руб.]:[В том числе софинансирование (средства партнеров), тыс. руб.]])</f>
        <v>0</v>
      </c>
      <c r="P163" s="209"/>
      <c r="Q163" s="209"/>
      <c r="R163" s="209"/>
      <c r="S163" s="209"/>
      <c r="T163" s="209"/>
      <c r="U163" s="209"/>
      <c r="V163" s="209"/>
      <c r="W163" s="209"/>
      <c r="X163" s="209"/>
      <c r="Y163" s="209"/>
      <c r="Z163" s="209"/>
      <c r="AA163" s="209"/>
      <c r="AB163" s="209"/>
      <c r="AC163" s="209"/>
      <c r="AD163" s="209"/>
      <c r="AE163" s="209"/>
      <c r="AF163" s="209"/>
      <c r="AG163" s="209"/>
      <c r="AH163" s="209"/>
    </row>
    <row r="164" spans="1:34" s="210" customFormat="1" ht="15.5" x14ac:dyDescent="0.35">
      <c r="A164" s="203" t="str">
        <f>CONCATENATE(B164,") ",'Виды деятельности'!$C$227)</f>
        <v>9) 6. Связь/пересылка</v>
      </c>
      <c r="B164" s="209">
        <v>9</v>
      </c>
      <c r="C164" s="134" t="str">
        <f>IFERROR(VLOOKUP($A164,'Виды деятельности'!$A$4:$J$216,2,0),"-")</f>
        <v>-</v>
      </c>
      <c r="D164" s="205" t="str">
        <f>IFERROR(VLOOKUP($A164,'Виды деятельности'!$A$4:$J$216,4,0),"-")</f>
        <v>-</v>
      </c>
      <c r="E164" s="205" t="str">
        <f>IFERROR(VLOOKUP($A164,'Виды деятельности'!$A$4:$J$216,5,0),"")</f>
        <v/>
      </c>
      <c r="F164" s="205" t="str">
        <f>IFERROR(VLOOKUP($A164,'Виды деятельности'!$A$4:$J$216,6,0),"-")</f>
        <v>-</v>
      </c>
      <c r="G164" s="205" t="str">
        <f>IFERROR(VLOOKUP($A164,'Виды деятельности'!$A$4:$J$216,7,0),"-")</f>
        <v>-</v>
      </c>
      <c r="H164" s="205" t="str">
        <f>IFERROR(VLOOKUP($A164,'Виды деятельности'!$A$4:$J$216,8,0),"-")</f>
        <v>-</v>
      </c>
      <c r="I16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4" s="140"/>
      <c r="K164" s="140"/>
      <c r="L164" s="140"/>
      <c r="M164" s="139" t="str">
        <f>IFERROR(VLOOKUP($A164,'Виды деятельности'!$A$4:$J$216,10,0),"-")</f>
        <v>-</v>
      </c>
      <c r="N164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4" s="123">
        <f>'Бюджет проекта'!$I164-SUM(Таблица1[[#This Row],[В т.ч. запрашиваемые средства, тыс. руб.]:[В том числе софинансирование (средства партнеров), тыс. руб.]])</f>
        <v>0</v>
      </c>
      <c r="P164" s="209"/>
      <c r="Q164" s="209"/>
      <c r="R164" s="209"/>
      <c r="S164" s="209"/>
      <c r="T164" s="209"/>
      <c r="U164" s="209"/>
      <c r="V164" s="209"/>
      <c r="W164" s="209"/>
      <c r="X164" s="209"/>
      <c r="Y164" s="209"/>
      <c r="Z164" s="209"/>
      <c r="AA164" s="209"/>
      <c r="AB164" s="209"/>
      <c r="AC164" s="209"/>
      <c r="AD164" s="209"/>
      <c r="AE164" s="209"/>
      <c r="AF164" s="209"/>
      <c r="AG164" s="209"/>
      <c r="AH164" s="209"/>
    </row>
    <row r="165" spans="1:34" s="210" customFormat="1" ht="15.5" x14ac:dyDescent="0.35">
      <c r="A165" s="203" t="str">
        <f>CONCATENATE(B165,") ",'Виды деятельности'!$C$227)</f>
        <v>10) 6. Связь/пересылка</v>
      </c>
      <c r="B165" s="209">
        <v>10</v>
      </c>
      <c r="C165" s="134" t="str">
        <f>IFERROR(VLOOKUP($A165,'Виды деятельности'!$A$4:$J$216,2,0),"-")</f>
        <v>-</v>
      </c>
      <c r="D165" s="205" t="str">
        <f>IFERROR(VLOOKUP($A165,'Виды деятельности'!$A$4:$J$216,4,0),"-")</f>
        <v>-</v>
      </c>
      <c r="E165" s="205" t="str">
        <f>IFERROR(VLOOKUP($A165,'Виды деятельности'!$A$4:$J$216,5,0),"")</f>
        <v/>
      </c>
      <c r="F165" s="205" t="str">
        <f>IFERROR(VLOOKUP($A165,'Виды деятельности'!$A$4:$J$216,6,0),"-")</f>
        <v>-</v>
      </c>
      <c r="G165" s="205" t="str">
        <f>IFERROR(VLOOKUP($A165,'Виды деятельности'!$A$4:$J$216,7,0),"-")</f>
        <v>-</v>
      </c>
      <c r="H165" s="205" t="str">
        <f>IFERROR(VLOOKUP($A165,'Виды деятельности'!$A$4:$J$216,8,0),"-")</f>
        <v>-</v>
      </c>
      <c r="I16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5" s="140"/>
      <c r="K165" s="140"/>
      <c r="L165" s="140"/>
      <c r="M165" s="139" t="str">
        <f>IFERROR(VLOOKUP($A165,'Виды деятельности'!$A$4:$J$216,10,0),"-")</f>
        <v>-</v>
      </c>
      <c r="N165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5" s="123">
        <f>'Бюджет проекта'!$I165-SUM(Таблица1[[#This Row],[В т.ч. запрашиваемые средства, тыс. руб.]:[В том числе софинансирование (средства партнеров), тыс. руб.]])</f>
        <v>0</v>
      </c>
      <c r="P165" s="209"/>
      <c r="Q165" s="209"/>
      <c r="R165" s="209"/>
      <c r="S165" s="209"/>
      <c r="T165" s="209"/>
      <c r="U165" s="209"/>
      <c r="V165" s="209"/>
      <c r="W165" s="209"/>
      <c r="X165" s="209"/>
      <c r="Y165" s="209"/>
      <c r="Z165" s="209"/>
      <c r="AA165" s="209"/>
      <c r="AB165" s="209"/>
      <c r="AC165" s="209"/>
      <c r="AD165" s="209"/>
      <c r="AE165" s="209"/>
      <c r="AF165" s="209"/>
      <c r="AG165" s="209"/>
      <c r="AH165" s="209"/>
    </row>
    <row r="166" spans="1:34" s="210" customFormat="1" ht="15.5" x14ac:dyDescent="0.35">
      <c r="A166" s="203" t="str">
        <f>CONCATENATE(B166,") ",'Виды деятельности'!$C$227)</f>
        <v>11) 6. Связь/пересылка</v>
      </c>
      <c r="B166" s="209">
        <v>11</v>
      </c>
      <c r="C166" s="134" t="str">
        <f>IFERROR(VLOOKUP($A166,'Виды деятельности'!$A$4:$J$216,2,0),"-")</f>
        <v>-</v>
      </c>
      <c r="D166" s="205" t="str">
        <f>IFERROR(VLOOKUP($A166,'Виды деятельности'!$A$4:$J$216,4,0),"-")</f>
        <v>-</v>
      </c>
      <c r="E166" s="205" t="str">
        <f>IFERROR(VLOOKUP($A166,'Виды деятельности'!$A$4:$J$216,5,0),"")</f>
        <v/>
      </c>
      <c r="F166" s="205" t="str">
        <f>IFERROR(VLOOKUP($A166,'Виды деятельности'!$A$4:$J$216,6,0),"-")</f>
        <v>-</v>
      </c>
      <c r="G166" s="205" t="str">
        <f>IFERROR(VLOOKUP($A166,'Виды деятельности'!$A$4:$J$216,7,0),"-")</f>
        <v>-</v>
      </c>
      <c r="H166" s="205" t="str">
        <f>IFERROR(VLOOKUP($A166,'Виды деятельности'!$A$4:$J$216,8,0),"-")</f>
        <v>-</v>
      </c>
      <c r="I16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6" s="140"/>
      <c r="K166" s="140"/>
      <c r="L166" s="140"/>
      <c r="M166" s="139" t="str">
        <f>IFERROR(VLOOKUP($A166,'Виды деятельности'!$A$4:$J$216,10,0),"-")</f>
        <v>-</v>
      </c>
      <c r="N166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6" s="123">
        <f>'Бюджет проекта'!$I166-SUM(Таблица1[[#This Row],[В т.ч. запрашиваемые средства, тыс. руб.]:[В том числе софинансирование (средства партнеров), тыс. руб.]])</f>
        <v>0</v>
      </c>
      <c r="P166" s="209"/>
      <c r="Q166" s="209"/>
      <c r="R166" s="209"/>
      <c r="S166" s="209"/>
      <c r="T166" s="209"/>
      <c r="U166" s="209"/>
      <c r="V166" s="209"/>
      <c r="W166" s="209"/>
      <c r="X166" s="209"/>
      <c r="Y166" s="209"/>
      <c r="Z166" s="209"/>
      <c r="AA166" s="209"/>
      <c r="AB166" s="209"/>
      <c r="AC166" s="209"/>
      <c r="AD166" s="209"/>
      <c r="AE166" s="209"/>
      <c r="AF166" s="209"/>
      <c r="AG166" s="209"/>
      <c r="AH166" s="209"/>
    </row>
    <row r="167" spans="1:34" s="210" customFormat="1" ht="15.5" x14ac:dyDescent="0.35">
      <c r="A167" s="203" t="str">
        <f>CONCATENATE(B167,") ",'Виды деятельности'!$C$227)</f>
        <v>12) 6. Связь/пересылка</v>
      </c>
      <c r="B167" s="209">
        <v>12</v>
      </c>
      <c r="C167" s="134" t="str">
        <f>IFERROR(VLOOKUP($A167,'Виды деятельности'!$A$4:$J$216,2,0),"-")</f>
        <v>-</v>
      </c>
      <c r="D167" s="205" t="str">
        <f>IFERROR(VLOOKUP($A167,'Виды деятельности'!$A$4:$J$216,4,0),"-")</f>
        <v>-</v>
      </c>
      <c r="E167" s="205" t="str">
        <f>IFERROR(VLOOKUP($A167,'Виды деятельности'!$A$4:$J$216,5,0),"")</f>
        <v/>
      </c>
      <c r="F167" s="205" t="str">
        <f>IFERROR(VLOOKUP($A167,'Виды деятельности'!$A$4:$J$216,6,0),"-")</f>
        <v>-</v>
      </c>
      <c r="G167" s="205" t="str">
        <f>IFERROR(VLOOKUP($A167,'Виды деятельности'!$A$4:$J$216,7,0),"-")</f>
        <v>-</v>
      </c>
      <c r="H167" s="205" t="str">
        <f>IFERROR(VLOOKUP($A167,'Виды деятельности'!$A$4:$J$216,8,0),"-")</f>
        <v>-</v>
      </c>
      <c r="I16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7" s="140"/>
      <c r="K167" s="140"/>
      <c r="L167" s="140"/>
      <c r="M167" s="139" t="str">
        <f>IFERROR(VLOOKUP($A167,'Виды деятельности'!$A$4:$J$216,10,0),"-")</f>
        <v>-</v>
      </c>
      <c r="N167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7" s="123">
        <f>'Бюджет проекта'!$I167-SUM(Таблица1[[#This Row],[В т.ч. запрашиваемые средства, тыс. руб.]:[В том числе софинансирование (средства партнеров), тыс. руб.]])</f>
        <v>0</v>
      </c>
      <c r="P167" s="209"/>
      <c r="Q167" s="209"/>
      <c r="R167" s="209"/>
      <c r="S167" s="209"/>
      <c r="T167" s="209"/>
      <c r="U167" s="209"/>
      <c r="V167" s="209"/>
      <c r="W167" s="209"/>
      <c r="X167" s="209"/>
      <c r="Y167" s="209"/>
      <c r="Z167" s="209"/>
      <c r="AA167" s="209"/>
      <c r="AB167" s="209"/>
      <c r="AC167" s="209"/>
      <c r="AD167" s="209"/>
      <c r="AE167" s="209"/>
      <c r="AF167" s="209"/>
      <c r="AG167" s="209"/>
      <c r="AH167" s="209"/>
    </row>
    <row r="168" spans="1:34" s="210" customFormat="1" ht="15.5" x14ac:dyDescent="0.35">
      <c r="A168" s="203" t="str">
        <f>CONCATENATE(B168,") ",'Виды деятельности'!$C$227)</f>
        <v>13) 6. Связь/пересылка</v>
      </c>
      <c r="B168" s="209">
        <v>13</v>
      </c>
      <c r="C168" s="134" t="str">
        <f>IFERROR(VLOOKUP($A168,'Виды деятельности'!$A$4:$J$216,2,0),"-")</f>
        <v>-</v>
      </c>
      <c r="D168" s="205" t="str">
        <f>IFERROR(VLOOKUP($A168,'Виды деятельности'!$A$4:$J$216,4,0),"-")</f>
        <v>-</v>
      </c>
      <c r="E168" s="205" t="str">
        <f>IFERROR(VLOOKUP($A168,'Виды деятельности'!$A$4:$J$216,5,0),"")</f>
        <v/>
      </c>
      <c r="F168" s="205" t="str">
        <f>IFERROR(VLOOKUP($A168,'Виды деятельности'!$A$4:$J$216,6,0),"-")</f>
        <v>-</v>
      </c>
      <c r="G168" s="205" t="str">
        <f>IFERROR(VLOOKUP($A168,'Виды деятельности'!$A$4:$J$216,7,0),"-")</f>
        <v>-</v>
      </c>
      <c r="H168" s="205" t="str">
        <f>IFERROR(VLOOKUP($A168,'Виды деятельности'!$A$4:$J$216,8,0),"-")</f>
        <v>-</v>
      </c>
      <c r="I16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8" s="140"/>
      <c r="K168" s="140"/>
      <c r="L168" s="140"/>
      <c r="M168" s="139" t="str">
        <f>IFERROR(VLOOKUP($A168,'Виды деятельности'!$A$4:$J$216,10,0),"-")</f>
        <v>-</v>
      </c>
      <c r="N168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8" s="123">
        <f>'Бюджет проекта'!$I168-SUM(Таблица1[[#This Row],[В т.ч. запрашиваемые средства, тыс. руб.]:[В том числе софинансирование (средства партнеров), тыс. руб.]])</f>
        <v>0</v>
      </c>
      <c r="P168" s="209"/>
      <c r="Q168" s="209"/>
      <c r="R168" s="209"/>
      <c r="S168" s="209"/>
      <c r="T168" s="209"/>
      <c r="U168" s="209"/>
      <c r="V168" s="209"/>
      <c r="W168" s="209"/>
      <c r="X168" s="209"/>
      <c r="Y168" s="209"/>
      <c r="Z168" s="209"/>
      <c r="AA168" s="209"/>
      <c r="AB168" s="209"/>
      <c r="AC168" s="209"/>
      <c r="AD168" s="209"/>
      <c r="AE168" s="209"/>
      <c r="AF168" s="209"/>
      <c r="AG168" s="209"/>
      <c r="AH168" s="209"/>
    </row>
    <row r="169" spans="1:34" s="207" customFormat="1" ht="15.5" x14ac:dyDescent="0.35">
      <c r="A169" s="203" t="str">
        <f>CONCATENATE(B169,") ",'Виды деятельности'!$C$227)</f>
        <v>14) 6. Связь/пересылка</v>
      </c>
      <c r="B169" s="209">
        <v>14</v>
      </c>
      <c r="C169" s="134" t="str">
        <f>IFERROR(VLOOKUP($A169,'Виды деятельности'!$A$4:$J$216,2,0),"-")</f>
        <v>-</v>
      </c>
      <c r="D169" s="205" t="str">
        <f>IFERROR(VLOOKUP($A169,'Виды деятельности'!$A$4:$J$216,4,0),"-")</f>
        <v>-</v>
      </c>
      <c r="E169" s="205" t="str">
        <f>IFERROR(VLOOKUP($A169,'Виды деятельности'!$A$4:$J$216,5,0),"")</f>
        <v/>
      </c>
      <c r="F169" s="205" t="str">
        <f>IFERROR(VLOOKUP($A169,'Виды деятельности'!$A$4:$J$216,6,0),"-")</f>
        <v>-</v>
      </c>
      <c r="G169" s="205" t="str">
        <f>IFERROR(VLOOKUP($A169,'Виды деятельности'!$A$4:$J$216,7,0),"-")</f>
        <v>-</v>
      </c>
      <c r="H169" s="205" t="str">
        <f>IFERROR(VLOOKUP($A169,'Виды деятельности'!$A$4:$J$216,8,0),"-")</f>
        <v>-</v>
      </c>
      <c r="I16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9" s="138"/>
      <c r="K169" s="138"/>
      <c r="L169" s="138"/>
      <c r="M169" s="139" t="str">
        <f>IFERROR(VLOOKUP($A169,'Виды деятельности'!$A$4:$J$216,10,0),"-")</f>
        <v>-</v>
      </c>
      <c r="N169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9" s="123">
        <f>'Бюджет проекта'!$I169-SUM(Таблица1[[#This Row],[В т.ч. запрашиваемые средства, тыс. руб.]:[В том числе софинансирование (средства партнеров), тыс. руб.]])</f>
        <v>0</v>
      </c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</row>
    <row r="170" spans="1:34" s="206" customFormat="1" ht="15.5" x14ac:dyDescent="0.35">
      <c r="A170" s="203" t="str">
        <f>CONCATENATE(B170,") ",'Виды деятельности'!$C$227)</f>
        <v>15) 6. Связь/пересылка</v>
      </c>
      <c r="B170" s="209">
        <v>15</v>
      </c>
      <c r="C170" s="134" t="str">
        <f>IFERROR(VLOOKUP($A170,'Виды деятельности'!$A$4:$J$216,2,0),"-")</f>
        <v>-</v>
      </c>
      <c r="D170" s="205" t="str">
        <f>IFERROR(VLOOKUP($A170,'Виды деятельности'!$A$4:$J$216,4,0),"-")</f>
        <v>-</v>
      </c>
      <c r="E170" s="205" t="str">
        <f>IFERROR(VLOOKUP($A170,'Виды деятельности'!$A$4:$J$216,5,0),"")</f>
        <v/>
      </c>
      <c r="F170" s="205" t="str">
        <f>IFERROR(VLOOKUP($A170,'Виды деятельности'!$A$4:$J$216,6,0),"-")</f>
        <v>-</v>
      </c>
      <c r="G170" s="205" t="str">
        <f>IFERROR(VLOOKUP($A170,'Виды деятельности'!$A$4:$J$216,7,0),"-")</f>
        <v>-</v>
      </c>
      <c r="H170" s="205" t="str">
        <f>IFERROR(VLOOKUP($A170,'Виды деятельности'!$A$4:$J$216,8,0),"-")</f>
        <v>-</v>
      </c>
      <c r="I17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0" s="138"/>
      <c r="K170" s="138"/>
      <c r="L170" s="138"/>
      <c r="M170" s="139" t="str">
        <f>IFERROR(VLOOKUP($A170,'Виды деятельности'!$A$4:$J$216,10,0),"-")</f>
        <v>-</v>
      </c>
      <c r="N170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0" s="123">
        <f>'Бюджет проекта'!$I170-SUM(Таблица1[[#This Row],[В т.ч. запрашиваемые средства, тыс. руб.]:[В том числе софинансирование (средства партнеров), тыс. руб.]])</f>
        <v>0</v>
      </c>
      <c r="P170" s="203"/>
      <c r="Q170" s="203"/>
      <c r="R170" s="203"/>
      <c r="S170" s="203"/>
      <c r="T170" s="203"/>
      <c r="U170" s="203"/>
      <c r="V170" s="203"/>
      <c r="W170" s="203"/>
      <c r="X170" s="203"/>
      <c r="Y170" s="203"/>
      <c r="Z170" s="203"/>
      <c r="AA170" s="203"/>
      <c r="AB170" s="203"/>
      <c r="AC170" s="203"/>
      <c r="AD170" s="203"/>
      <c r="AE170" s="203"/>
      <c r="AF170" s="203"/>
      <c r="AG170" s="203"/>
      <c r="AH170" s="203"/>
    </row>
    <row r="171" spans="1:34" s="207" customFormat="1" ht="15.5" x14ac:dyDescent="0.35">
      <c r="A171" s="203" t="str">
        <f>CONCATENATE(B171,") ",'Виды деятельности'!$C$227)</f>
        <v>16) 6. Связь/пересылка</v>
      </c>
      <c r="B171" s="209">
        <v>16</v>
      </c>
      <c r="C171" s="134" t="str">
        <f>IFERROR(VLOOKUP($A171,'Виды деятельности'!$A$4:$J$216,2,0),"-")</f>
        <v>-</v>
      </c>
      <c r="D171" s="205" t="str">
        <f>IFERROR(VLOOKUP($A171,'Виды деятельности'!$A$4:$J$216,4,0),"-")</f>
        <v>-</v>
      </c>
      <c r="E171" s="205" t="str">
        <f>IFERROR(VLOOKUP($A171,'Виды деятельности'!$A$4:$J$216,5,0),"")</f>
        <v/>
      </c>
      <c r="F171" s="205" t="str">
        <f>IFERROR(VLOOKUP($A171,'Виды деятельности'!$A$4:$J$216,6,0),"-")</f>
        <v>-</v>
      </c>
      <c r="G171" s="205" t="str">
        <f>IFERROR(VLOOKUP($A171,'Виды деятельности'!$A$4:$J$216,7,0),"-")</f>
        <v>-</v>
      </c>
      <c r="H171" s="205" t="str">
        <f>IFERROR(VLOOKUP($A171,'Виды деятельности'!$A$4:$J$216,8,0),"-")</f>
        <v>-</v>
      </c>
      <c r="I17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1" s="138"/>
      <c r="K171" s="138"/>
      <c r="L171" s="138"/>
      <c r="M171" s="139" t="str">
        <f>IFERROR(VLOOKUP($A171,'Виды деятельности'!$A$4:$J$216,10,0),"-")</f>
        <v>-</v>
      </c>
      <c r="N171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1" s="123">
        <f>'Бюджет проекта'!$I171-SUM(Таблица1[[#This Row],[В т.ч. запрашиваемые средства, тыс. руб.]:[В том числе софинансирование (средства партнеров), тыс. руб.]])</f>
        <v>0</v>
      </c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</row>
    <row r="172" spans="1:34" s="207" customFormat="1" ht="15.5" x14ac:dyDescent="0.35">
      <c r="A172" s="203" t="str">
        <f>CONCATENATE(B172,") ",'Виды деятельности'!$C$227)</f>
        <v>17) 6. Связь/пересылка</v>
      </c>
      <c r="B172" s="209">
        <v>17</v>
      </c>
      <c r="C172" s="134" t="str">
        <f>IFERROR(VLOOKUP($A172,'Виды деятельности'!$A$4:$J$216,2,0),"-")</f>
        <v>-</v>
      </c>
      <c r="D172" s="205" t="str">
        <f>IFERROR(VLOOKUP($A172,'Виды деятельности'!$A$4:$J$216,4,0),"-")</f>
        <v>-</v>
      </c>
      <c r="E172" s="205" t="str">
        <f>IFERROR(VLOOKUP($A172,'Виды деятельности'!$A$4:$J$216,5,0),"")</f>
        <v/>
      </c>
      <c r="F172" s="205" t="str">
        <f>IFERROR(VLOOKUP($A172,'Виды деятельности'!$A$4:$J$216,6,0),"-")</f>
        <v>-</v>
      </c>
      <c r="G172" s="205" t="str">
        <f>IFERROR(VLOOKUP($A172,'Виды деятельности'!$A$4:$J$216,7,0),"-")</f>
        <v>-</v>
      </c>
      <c r="H172" s="205" t="str">
        <f>IFERROR(VLOOKUP($A172,'Виды деятельности'!$A$4:$J$216,8,0),"-")</f>
        <v>-</v>
      </c>
      <c r="I17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2" s="138"/>
      <c r="K172" s="138"/>
      <c r="L172" s="138"/>
      <c r="M172" s="139" t="str">
        <f>IFERROR(VLOOKUP($A172,'Виды деятельности'!$A$4:$J$216,10,0),"-")</f>
        <v>-</v>
      </c>
      <c r="N172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2" s="123">
        <f>'Бюджет проекта'!$I172-SUM(Таблица1[[#This Row],[В т.ч. запрашиваемые средства, тыс. руб.]:[В том числе софинансирование (средства партнеров), тыс. руб.]])</f>
        <v>0</v>
      </c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</row>
    <row r="173" spans="1:34" s="206" customFormat="1" ht="15.5" x14ac:dyDescent="0.35">
      <c r="A173" s="203" t="str">
        <f>CONCATENATE(B173,") ",'Виды деятельности'!$C$227)</f>
        <v>18) 6. Связь/пересылка</v>
      </c>
      <c r="B173" s="209">
        <v>18</v>
      </c>
      <c r="C173" s="134" t="str">
        <f>IFERROR(VLOOKUP($A173,'Виды деятельности'!$A$4:$J$216,2,0),"-")</f>
        <v>-</v>
      </c>
      <c r="D173" s="205" t="str">
        <f>IFERROR(VLOOKUP($A173,'Виды деятельности'!$A$4:$J$216,4,0),"-")</f>
        <v>-</v>
      </c>
      <c r="E173" s="205" t="str">
        <f>IFERROR(VLOOKUP($A173,'Виды деятельности'!$A$4:$J$216,5,0),"")</f>
        <v/>
      </c>
      <c r="F173" s="205" t="str">
        <f>IFERROR(VLOOKUP($A173,'Виды деятельности'!$A$4:$J$216,6,0),"-")</f>
        <v>-</v>
      </c>
      <c r="G173" s="205" t="str">
        <f>IFERROR(VLOOKUP($A173,'Виды деятельности'!$A$4:$J$216,7,0),"-")</f>
        <v>-</v>
      </c>
      <c r="H173" s="205" t="str">
        <f>IFERROR(VLOOKUP($A173,'Виды деятельности'!$A$4:$J$216,8,0),"-")</f>
        <v>-</v>
      </c>
      <c r="I17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3" s="138"/>
      <c r="K173" s="138"/>
      <c r="L173" s="138"/>
      <c r="M173" s="139" t="str">
        <f>IFERROR(VLOOKUP($A173,'Виды деятельности'!$A$4:$J$216,10,0),"-")</f>
        <v>-</v>
      </c>
      <c r="N173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3" s="123">
        <f>'Бюджет проекта'!$I173-SUM(Таблица1[[#This Row],[В т.ч. запрашиваемые средства, тыс. руб.]:[В том числе софинансирование (средства партнеров), тыс. руб.]])</f>
        <v>0</v>
      </c>
      <c r="P173" s="203"/>
      <c r="Q173" s="203"/>
      <c r="R173" s="203"/>
      <c r="S173" s="203"/>
      <c r="T173" s="203"/>
      <c r="U173" s="203"/>
      <c r="V173" s="203"/>
      <c r="W173" s="203"/>
      <c r="X173" s="203"/>
      <c r="Y173" s="203"/>
      <c r="Z173" s="203"/>
      <c r="AA173" s="203"/>
      <c r="AB173" s="203"/>
      <c r="AC173" s="203"/>
      <c r="AD173" s="203"/>
      <c r="AE173" s="203"/>
      <c r="AF173" s="203"/>
      <c r="AG173" s="203"/>
      <c r="AH173" s="203"/>
    </row>
    <row r="174" spans="1:34" s="207" customFormat="1" ht="15.5" x14ac:dyDescent="0.35">
      <c r="A174" s="203" t="str">
        <f>CONCATENATE(B174,") ",'Виды деятельности'!$C$227)</f>
        <v>19) 6. Связь/пересылка</v>
      </c>
      <c r="B174" s="209">
        <v>19</v>
      </c>
      <c r="C174" s="134" t="str">
        <f>IFERROR(VLOOKUP($A174,'Виды деятельности'!$A$4:$J$216,2,0),"-")</f>
        <v>-</v>
      </c>
      <c r="D174" s="205" t="str">
        <f>IFERROR(VLOOKUP($A174,'Виды деятельности'!$A$4:$J$216,4,0),"-")</f>
        <v>-</v>
      </c>
      <c r="E174" s="205" t="str">
        <f>IFERROR(VLOOKUP($A174,'Виды деятельности'!$A$4:$J$216,5,0),"")</f>
        <v/>
      </c>
      <c r="F174" s="205" t="str">
        <f>IFERROR(VLOOKUP($A174,'Виды деятельности'!$A$4:$J$216,6,0),"-")</f>
        <v>-</v>
      </c>
      <c r="G174" s="205" t="str">
        <f>IFERROR(VLOOKUP($A174,'Виды деятельности'!$A$4:$J$216,7,0),"-")</f>
        <v>-</v>
      </c>
      <c r="H174" s="205" t="str">
        <f>IFERROR(VLOOKUP($A174,'Виды деятельности'!$A$4:$J$216,8,0),"-")</f>
        <v>-</v>
      </c>
      <c r="I17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4" s="138"/>
      <c r="K174" s="138"/>
      <c r="L174" s="138"/>
      <c r="M174" s="139" t="str">
        <f>IFERROR(VLOOKUP($A174,'Виды деятельности'!$A$4:$J$216,10,0),"-")</f>
        <v>-</v>
      </c>
      <c r="N174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4" s="123">
        <f>'Бюджет проекта'!$I174-SUM(Таблица1[[#This Row],[В т.ч. запрашиваемые средства, тыс. руб.]:[В том числе софинансирование (средства партнеров), тыс. руб.]])</f>
        <v>0</v>
      </c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</row>
    <row r="175" spans="1:34" s="207" customFormat="1" ht="15.5" x14ac:dyDescent="0.35">
      <c r="A175" s="203" t="str">
        <f>CONCATENATE(B175,") ",'Виды деятельности'!$C$227)</f>
        <v>20) 6. Связь/пересылка</v>
      </c>
      <c r="B175" s="209">
        <v>20</v>
      </c>
      <c r="C175" s="134" t="str">
        <f>IFERROR(VLOOKUP($A175,'Виды деятельности'!$A$4:$J$216,2,0),"-")</f>
        <v>-</v>
      </c>
      <c r="D175" s="205" t="str">
        <f>IFERROR(VLOOKUP($A175,'Виды деятельности'!$A$4:$J$216,4,0),"-")</f>
        <v>-</v>
      </c>
      <c r="E175" s="205" t="str">
        <f>IFERROR(VLOOKUP($A175,'Виды деятельности'!$A$4:$J$216,5,0),"")</f>
        <v/>
      </c>
      <c r="F175" s="205" t="str">
        <f>IFERROR(VLOOKUP($A175,'Виды деятельности'!$A$4:$J$216,6,0),"-")</f>
        <v>-</v>
      </c>
      <c r="G175" s="205" t="str">
        <f>IFERROR(VLOOKUP($A175,'Виды деятельности'!$A$4:$J$216,7,0),"-")</f>
        <v>-</v>
      </c>
      <c r="H175" s="205" t="str">
        <f>IFERROR(VLOOKUP($A175,'Виды деятельности'!$A$4:$J$216,8,0),"-")</f>
        <v>-</v>
      </c>
      <c r="I17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5" s="138"/>
      <c r="K175" s="138"/>
      <c r="L175" s="138"/>
      <c r="M175" s="139" t="str">
        <f>IFERROR(VLOOKUP($A175,'Виды деятельности'!$A$4:$J$216,10,0),"-")</f>
        <v>-</v>
      </c>
      <c r="N175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5" s="123">
        <f>'Бюджет проекта'!$I175-SUM(Таблица1[[#This Row],[В т.ч. запрашиваемые средства, тыс. руб.]:[В том числе софинансирование (средства партнеров), тыс. руб.]])</f>
        <v>0</v>
      </c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</row>
    <row r="176" spans="1:34" s="207" customFormat="1" ht="15.5" x14ac:dyDescent="0.35">
      <c r="A176" s="9"/>
      <c r="B176" s="9"/>
      <c r="C176" s="102"/>
      <c r="D176" s="40"/>
      <c r="E176" s="41" t="s">
        <v>35</v>
      </c>
      <c r="F176" s="42"/>
      <c r="G176" s="43"/>
      <c r="H176" s="44"/>
      <c r="I176" s="45">
        <f>SUBTOTAL(9,I177:I206)</f>
        <v>0</v>
      </c>
      <c r="J176" s="45">
        <f>SUBTOTAL(9,J177:J206)</f>
        <v>0</v>
      </c>
      <c r="K176" s="45">
        <f t="shared" ref="K176:L176" si="3">SUBTOTAL(9,K177:K206)</f>
        <v>0</v>
      </c>
      <c r="L176" s="45">
        <f t="shared" si="3"/>
        <v>0</v>
      </c>
      <c r="M176" s="95"/>
      <c r="N176" s="126">
        <f>SUM(J176:L176)</f>
        <v>0</v>
      </c>
      <c r="O176" s="127">
        <f>'Бюджет проекта'!$I176-'Бюджет проекта'!$N176</f>
        <v>0</v>
      </c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</row>
    <row r="177" spans="1:34" s="207" customFormat="1" ht="15.5" x14ac:dyDescent="0.35">
      <c r="A177" s="203" t="str">
        <f>CONCATENATE(B177,") ",'Виды деятельности'!$C$228)</f>
        <v>1) 7. Иное</v>
      </c>
      <c r="B177" s="9">
        <v>1</v>
      </c>
      <c r="C177" s="134" t="str">
        <f>IFERROR(VLOOKUP($A177,'Виды деятельности'!$A$4:$J$216,2,0),"-")</f>
        <v>-</v>
      </c>
      <c r="D177" s="205" t="str">
        <f>IFERROR(VLOOKUP($A177,'Виды деятельности'!$A$4:$J$216,4,0),"-")</f>
        <v>-</v>
      </c>
      <c r="E177" s="205" t="str">
        <f>IFERROR(VLOOKUP($A177,'Виды деятельности'!$A$4:$J$216,5,0),"")</f>
        <v/>
      </c>
      <c r="F177" s="205" t="str">
        <f>IFERROR(VLOOKUP($A177,'Виды деятельности'!$A$4:$J$216,6,0),"-")</f>
        <v>-</v>
      </c>
      <c r="G177" s="205" t="str">
        <f>IFERROR(VLOOKUP($A177,'Виды деятельности'!$A$4:$J$216,7,0),"-")</f>
        <v>-</v>
      </c>
      <c r="H177" s="205" t="str">
        <f>IFERROR(VLOOKUP($A177,'Виды деятельности'!$A$4:$J$216,8,0),"-")</f>
        <v>-</v>
      </c>
      <c r="I17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7" s="138"/>
      <c r="K177" s="138"/>
      <c r="L177" s="138"/>
      <c r="M177" s="139" t="str">
        <f>IFERROR(VLOOKUP($A177,'Виды деятельности'!$A$4:$J$216,10,0),"-")</f>
        <v>-</v>
      </c>
      <c r="N177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7" s="128">
        <f>'Бюджет проекта'!$I177-SUM(Таблица1[[#This Row],[В т.ч. запрашиваемые средства, тыс. руб.]:[В том числе софинансирование (средства партнеров), тыс. руб.]])</f>
        <v>0</v>
      </c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</row>
    <row r="178" spans="1:34" s="206" customFormat="1" ht="15.5" x14ac:dyDescent="0.35">
      <c r="A178" s="203" t="str">
        <f>CONCATENATE(B178,") ",'Виды деятельности'!$C$228)</f>
        <v>2) 7. Иное</v>
      </c>
      <c r="B178" s="203">
        <v>2</v>
      </c>
      <c r="C178" s="134" t="str">
        <f>IFERROR(VLOOKUP($A178,'Виды деятельности'!$A$4:$J$216,2,0),"-")</f>
        <v>-</v>
      </c>
      <c r="D178" s="205" t="str">
        <f>IFERROR(VLOOKUP($A178,'Виды деятельности'!$A$4:$J$216,4,0),"-")</f>
        <v>-</v>
      </c>
      <c r="E178" s="205" t="str">
        <f>IFERROR(VLOOKUP($A178,'Виды деятельности'!$A$4:$J$216,5,0),"")</f>
        <v/>
      </c>
      <c r="F178" s="205" t="str">
        <f>IFERROR(VLOOKUP($A178,'Виды деятельности'!$A$4:$J$216,6,0),"-")</f>
        <v>-</v>
      </c>
      <c r="G178" s="205" t="str">
        <f>IFERROR(VLOOKUP($A178,'Виды деятельности'!$A$4:$J$216,7,0),"-")</f>
        <v>-</v>
      </c>
      <c r="H178" s="205" t="str">
        <f>IFERROR(VLOOKUP($A178,'Виды деятельности'!$A$4:$J$216,8,0),"-")</f>
        <v>-</v>
      </c>
      <c r="I17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8" s="138"/>
      <c r="K178" s="138"/>
      <c r="L178" s="138"/>
      <c r="M178" s="139" t="str">
        <f>IFERROR(VLOOKUP($A178,'Виды деятельности'!$A$4:$J$216,10,0),"-")</f>
        <v>-</v>
      </c>
      <c r="N178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8" s="128">
        <f>'Бюджет проекта'!$I178-SUM(Таблица1[[#This Row],[В т.ч. запрашиваемые средства, тыс. руб.]:[В том числе софинансирование (средства партнеров), тыс. руб.]])</f>
        <v>0</v>
      </c>
      <c r="P178" s="203"/>
      <c r="Q178" s="203"/>
      <c r="R178" s="203"/>
      <c r="S178" s="203"/>
      <c r="T178" s="203"/>
      <c r="U178" s="203"/>
      <c r="V178" s="203"/>
      <c r="W178" s="203"/>
      <c r="X178" s="203"/>
      <c r="Y178" s="203"/>
      <c r="Z178" s="203"/>
      <c r="AA178" s="203"/>
      <c r="AB178" s="203"/>
      <c r="AC178" s="203"/>
      <c r="AD178" s="203"/>
      <c r="AE178" s="203"/>
      <c r="AF178" s="203"/>
      <c r="AG178" s="203"/>
      <c r="AH178" s="203"/>
    </row>
    <row r="179" spans="1:34" s="206" customFormat="1" ht="15.5" x14ac:dyDescent="0.35">
      <c r="A179" s="203" t="str">
        <f>CONCATENATE(B179,") ",'Виды деятельности'!$C$228)</f>
        <v>3) 7. Иное</v>
      </c>
      <c r="B179" s="9">
        <v>3</v>
      </c>
      <c r="C179" s="134" t="str">
        <f>IFERROR(VLOOKUP($A179,'Виды деятельности'!$A$4:$J$216,2,0),"-")</f>
        <v>-</v>
      </c>
      <c r="D179" s="205" t="str">
        <f>IFERROR(VLOOKUP($A179,'Виды деятельности'!$A$4:$J$216,4,0),"-")</f>
        <v>-</v>
      </c>
      <c r="E179" s="205" t="str">
        <f>IFERROR(VLOOKUP($A179,'Виды деятельности'!$A$4:$J$216,5,0),"")</f>
        <v/>
      </c>
      <c r="F179" s="205" t="str">
        <f>IFERROR(VLOOKUP($A179,'Виды деятельности'!$A$4:$J$216,6,0),"-")</f>
        <v>-</v>
      </c>
      <c r="G179" s="205" t="str">
        <f>IFERROR(VLOOKUP($A179,'Виды деятельности'!$A$4:$J$216,7,0),"-")</f>
        <v>-</v>
      </c>
      <c r="H179" s="205" t="str">
        <f>IFERROR(VLOOKUP($A179,'Виды деятельности'!$A$4:$J$216,8,0),"-")</f>
        <v>-</v>
      </c>
      <c r="I17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9" s="138"/>
      <c r="K179" s="138"/>
      <c r="L179" s="138"/>
      <c r="M179" s="139" t="str">
        <f>IFERROR(VLOOKUP($A179,'Виды деятельности'!$A$4:$J$216,10,0),"-")</f>
        <v>-</v>
      </c>
      <c r="N179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9" s="128">
        <f>'Бюджет проекта'!$I179-SUM(Таблица1[[#This Row],[В т.ч. запрашиваемые средства, тыс. руб.]:[В том числе софинансирование (средства партнеров), тыс. руб.]])</f>
        <v>0</v>
      </c>
      <c r="P179" s="203"/>
      <c r="Q179" s="203"/>
      <c r="R179" s="203"/>
      <c r="S179" s="203"/>
      <c r="T179" s="203"/>
      <c r="U179" s="203"/>
      <c r="V179" s="203"/>
      <c r="W179" s="203"/>
      <c r="X179" s="203"/>
      <c r="Y179" s="203"/>
      <c r="Z179" s="203"/>
      <c r="AA179" s="203"/>
      <c r="AB179" s="203"/>
      <c r="AC179" s="203"/>
      <c r="AD179" s="203"/>
      <c r="AE179" s="203"/>
      <c r="AF179" s="203"/>
      <c r="AG179" s="203"/>
      <c r="AH179" s="203"/>
    </row>
    <row r="180" spans="1:34" s="206" customFormat="1" ht="15.5" x14ac:dyDescent="0.35">
      <c r="A180" s="203" t="str">
        <f>CONCATENATE(B180,") ",'Виды деятельности'!$C$228)</f>
        <v>4) 7. Иное</v>
      </c>
      <c r="B180" s="203">
        <v>4</v>
      </c>
      <c r="C180" s="134" t="str">
        <f>IFERROR(VLOOKUP($A180,'Виды деятельности'!$A$4:$J$216,2,0),"-")</f>
        <v>-</v>
      </c>
      <c r="D180" s="205" t="str">
        <f>IFERROR(VLOOKUP($A180,'Виды деятельности'!$A$4:$J$216,4,0),"-")</f>
        <v>-</v>
      </c>
      <c r="E180" s="205" t="str">
        <f>IFERROR(VLOOKUP($A180,'Виды деятельности'!$A$4:$J$216,5,0),"")</f>
        <v/>
      </c>
      <c r="F180" s="205" t="str">
        <f>IFERROR(VLOOKUP($A180,'Виды деятельности'!$A$4:$J$216,6,0),"-")</f>
        <v>-</v>
      </c>
      <c r="G180" s="205" t="str">
        <f>IFERROR(VLOOKUP($A180,'Виды деятельности'!$A$4:$J$216,7,0),"-")</f>
        <v>-</v>
      </c>
      <c r="H180" s="205" t="str">
        <f>IFERROR(VLOOKUP($A180,'Виды деятельности'!$A$4:$J$216,8,0),"-")</f>
        <v>-</v>
      </c>
      <c r="I18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0" s="138"/>
      <c r="K180" s="138"/>
      <c r="L180" s="138"/>
      <c r="M180" s="139" t="str">
        <f>IFERROR(VLOOKUP($A180,'Виды деятельности'!$A$4:$J$216,10,0),"-")</f>
        <v>-</v>
      </c>
      <c r="N180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0" s="128">
        <f>'Бюджет проекта'!$I180-SUM(Таблица1[[#This Row],[В т.ч. запрашиваемые средства, тыс. руб.]:[В том числе софинансирование (средства партнеров), тыс. руб.]])</f>
        <v>0</v>
      </c>
      <c r="P180" s="203"/>
      <c r="Q180" s="203"/>
      <c r="R180" s="203"/>
      <c r="S180" s="203"/>
      <c r="T180" s="203"/>
      <c r="U180" s="203"/>
      <c r="V180" s="203"/>
      <c r="W180" s="203"/>
      <c r="X180" s="203"/>
      <c r="Y180" s="203"/>
      <c r="Z180" s="203"/>
      <c r="AA180" s="203"/>
      <c r="AB180" s="203"/>
      <c r="AC180" s="203"/>
      <c r="AD180" s="203"/>
      <c r="AE180" s="203"/>
      <c r="AF180" s="203"/>
      <c r="AG180" s="203"/>
      <c r="AH180" s="203"/>
    </row>
    <row r="181" spans="1:34" s="206" customFormat="1" ht="15.5" x14ac:dyDescent="0.35">
      <c r="A181" s="203" t="str">
        <f>CONCATENATE(B181,") ",'Виды деятельности'!$C$228)</f>
        <v>5) 7. Иное</v>
      </c>
      <c r="B181" s="9">
        <v>5</v>
      </c>
      <c r="C181" s="134" t="str">
        <f>IFERROR(VLOOKUP($A181,'Виды деятельности'!$A$4:$J$216,2,0),"-")</f>
        <v>-</v>
      </c>
      <c r="D181" s="205" t="str">
        <f>IFERROR(VLOOKUP($A181,'Виды деятельности'!$A$4:$J$216,4,0),"-")</f>
        <v>-</v>
      </c>
      <c r="E181" s="205" t="str">
        <f>IFERROR(VLOOKUP($A181,'Виды деятельности'!$A$4:$J$216,5,0),"")</f>
        <v/>
      </c>
      <c r="F181" s="205" t="str">
        <f>IFERROR(VLOOKUP($A181,'Виды деятельности'!$A$4:$J$216,6,0),"-")</f>
        <v>-</v>
      </c>
      <c r="G181" s="205" t="str">
        <f>IFERROR(VLOOKUP($A181,'Виды деятельности'!$A$4:$J$216,7,0),"-")</f>
        <v>-</v>
      </c>
      <c r="H181" s="205" t="str">
        <f>IFERROR(VLOOKUP($A181,'Виды деятельности'!$A$4:$J$216,8,0),"-")</f>
        <v>-</v>
      </c>
      <c r="I18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1" s="138"/>
      <c r="K181" s="138"/>
      <c r="L181" s="138"/>
      <c r="M181" s="139" t="str">
        <f>IFERROR(VLOOKUP($A181,'Виды деятельности'!$A$4:$J$216,10,0),"-")</f>
        <v>-</v>
      </c>
      <c r="N181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1" s="128">
        <f>'Бюджет проекта'!$I181-SUM(Таблица1[[#This Row],[В т.ч. запрашиваемые средства, тыс. руб.]:[В том числе софинансирование (средства партнеров), тыс. руб.]])</f>
        <v>0</v>
      </c>
      <c r="P181" s="203"/>
      <c r="Q181" s="203"/>
      <c r="R181" s="203"/>
      <c r="S181" s="203"/>
      <c r="T181" s="203"/>
      <c r="U181" s="203"/>
      <c r="V181" s="203"/>
      <c r="W181" s="203"/>
      <c r="X181" s="203"/>
      <c r="Y181" s="203"/>
      <c r="Z181" s="203"/>
      <c r="AA181" s="203"/>
      <c r="AB181" s="203"/>
      <c r="AC181" s="203"/>
      <c r="AD181" s="203"/>
      <c r="AE181" s="203"/>
      <c r="AF181" s="203"/>
      <c r="AG181" s="203"/>
      <c r="AH181" s="203"/>
    </row>
    <row r="182" spans="1:34" s="206" customFormat="1" ht="15.5" x14ac:dyDescent="0.35">
      <c r="A182" s="203" t="str">
        <f>CONCATENATE(B182,") ",'Виды деятельности'!$C$228)</f>
        <v>6) 7. Иное</v>
      </c>
      <c r="B182" s="203">
        <v>6</v>
      </c>
      <c r="C182" s="134" t="str">
        <f>IFERROR(VLOOKUP($A182,'Виды деятельности'!$A$4:$J$216,2,0),"-")</f>
        <v>-</v>
      </c>
      <c r="D182" s="205" t="str">
        <f>IFERROR(VLOOKUP($A182,'Виды деятельности'!$A$4:$J$216,4,0),"-")</f>
        <v>-</v>
      </c>
      <c r="E182" s="205" t="str">
        <f>IFERROR(VLOOKUP($A182,'Виды деятельности'!$A$4:$J$216,5,0),"")</f>
        <v/>
      </c>
      <c r="F182" s="205" t="str">
        <f>IFERROR(VLOOKUP($A182,'Виды деятельности'!$A$4:$J$216,6,0),"-")</f>
        <v>-</v>
      </c>
      <c r="G182" s="205" t="str">
        <f>IFERROR(VLOOKUP($A182,'Виды деятельности'!$A$4:$J$216,7,0),"-")</f>
        <v>-</v>
      </c>
      <c r="H182" s="205" t="str">
        <f>IFERROR(VLOOKUP($A182,'Виды деятельности'!$A$4:$J$216,8,0),"-")</f>
        <v>-</v>
      </c>
      <c r="I18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2" s="138"/>
      <c r="K182" s="138"/>
      <c r="L182" s="138"/>
      <c r="M182" s="139" t="str">
        <f>IFERROR(VLOOKUP($A182,'Виды деятельности'!$A$4:$J$216,10,0),"-")</f>
        <v>-</v>
      </c>
      <c r="N182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2" s="128">
        <f>'Бюджет проекта'!$I182-SUM(Таблица1[[#This Row],[В т.ч. запрашиваемые средства, тыс. руб.]:[В том числе софинансирование (средства партнеров), тыс. руб.]])</f>
        <v>0</v>
      </c>
      <c r="P182" s="203"/>
      <c r="Q182" s="203"/>
      <c r="R182" s="203"/>
      <c r="S182" s="203"/>
      <c r="T182" s="203"/>
      <c r="U182" s="203"/>
      <c r="V182" s="203"/>
      <c r="W182" s="203"/>
      <c r="X182" s="203"/>
      <c r="Y182" s="203"/>
      <c r="Z182" s="203"/>
      <c r="AA182" s="203"/>
      <c r="AB182" s="203"/>
      <c r="AC182" s="203"/>
      <c r="AD182" s="203"/>
      <c r="AE182" s="203"/>
      <c r="AF182" s="203"/>
      <c r="AG182" s="203"/>
      <c r="AH182" s="203"/>
    </row>
    <row r="183" spans="1:34" s="206" customFormat="1" ht="15.5" x14ac:dyDescent="0.35">
      <c r="A183" s="203" t="str">
        <f>CONCATENATE(B183,") ",'Виды деятельности'!$C$228)</f>
        <v>7) 7. Иное</v>
      </c>
      <c r="B183" s="9">
        <v>7</v>
      </c>
      <c r="C183" s="134" t="str">
        <f>IFERROR(VLOOKUP($A183,'Виды деятельности'!$A$4:$J$216,2,0),"-")</f>
        <v>-</v>
      </c>
      <c r="D183" s="205" t="str">
        <f>IFERROR(VLOOKUP($A183,'Виды деятельности'!$A$4:$J$216,4,0),"-")</f>
        <v>-</v>
      </c>
      <c r="E183" s="205" t="str">
        <f>IFERROR(VLOOKUP($A183,'Виды деятельности'!$A$4:$J$216,5,0),"")</f>
        <v/>
      </c>
      <c r="F183" s="205" t="str">
        <f>IFERROR(VLOOKUP($A183,'Виды деятельности'!$A$4:$J$216,6,0),"-")</f>
        <v>-</v>
      </c>
      <c r="G183" s="205" t="str">
        <f>IFERROR(VLOOKUP($A183,'Виды деятельности'!$A$4:$J$216,7,0),"-")</f>
        <v>-</v>
      </c>
      <c r="H183" s="205" t="str">
        <f>IFERROR(VLOOKUP($A183,'Виды деятельности'!$A$4:$J$216,8,0),"-")</f>
        <v>-</v>
      </c>
      <c r="I18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3" s="138"/>
      <c r="K183" s="138"/>
      <c r="L183" s="138"/>
      <c r="M183" s="139" t="str">
        <f>IFERROR(VLOOKUP($A183,'Виды деятельности'!$A$4:$J$216,10,0),"-")</f>
        <v>-</v>
      </c>
      <c r="N183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3" s="128">
        <f>'Бюджет проекта'!$I183-SUM(Таблица1[[#This Row],[В т.ч. запрашиваемые средства, тыс. руб.]:[В том числе софинансирование (средства партнеров), тыс. руб.]])</f>
        <v>0</v>
      </c>
      <c r="P183" s="203"/>
      <c r="Q183" s="203"/>
      <c r="R183" s="203"/>
      <c r="S183" s="203"/>
      <c r="T183" s="203"/>
      <c r="U183" s="203"/>
      <c r="V183" s="203"/>
      <c r="W183" s="203"/>
      <c r="X183" s="203"/>
      <c r="Y183" s="203"/>
      <c r="Z183" s="203"/>
      <c r="AA183" s="203"/>
      <c r="AB183" s="203"/>
      <c r="AC183" s="203"/>
      <c r="AD183" s="203"/>
      <c r="AE183" s="203"/>
      <c r="AF183" s="203"/>
      <c r="AG183" s="203"/>
      <c r="AH183" s="203"/>
    </row>
    <row r="184" spans="1:34" s="206" customFormat="1" ht="15.5" x14ac:dyDescent="0.35">
      <c r="A184" s="203" t="str">
        <f>CONCATENATE(B184,") ",'Виды деятельности'!$C$228)</f>
        <v>8) 7. Иное</v>
      </c>
      <c r="B184" s="203">
        <v>8</v>
      </c>
      <c r="C184" s="134" t="str">
        <f>IFERROR(VLOOKUP($A184,'Виды деятельности'!$A$4:$J$216,2,0),"-")</f>
        <v>-</v>
      </c>
      <c r="D184" s="205" t="str">
        <f>IFERROR(VLOOKUP($A184,'Виды деятельности'!$A$4:$J$216,4,0),"-")</f>
        <v>-</v>
      </c>
      <c r="E184" s="205" t="str">
        <f>IFERROR(VLOOKUP($A184,'Виды деятельности'!$A$4:$J$216,5,0),"")</f>
        <v/>
      </c>
      <c r="F184" s="205" t="str">
        <f>IFERROR(VLOOKUP($A184,'Виды деятельности'!$A$4:$J$216,6,0),"-")</f>
        <v>-</v>
      </c>
      <c r="G184" s="205" t="str">
        <f>IFERROR(VLOOKUP($A184,'Виды деятельности'!$A$4:$J$216,7,0),"-")</f>
        <v>-</v>
      </c>
      <c r="H184" s="205" t="str">
        <f>IFERROR(VLOOKUP($A184,'Виды деятельности'!$A$4:$J$216,8,0),"-")</f>
        <v>-</v>
      </c>
      <c r="I18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4" s="138"/>
      <c r="K184" s="138"/>
      <c r="L184" s="138"/>
      <c r="M184" s="139" t="str">
        <f>IFERROR(VLOOKUP($A184,'Виды деятельности'!$A$4:$J$216,10,0),"-")</f>
        <v>-</v>
      </c>
      <c r="N184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4" s="128">
        <f>'Бюджет проекта'!$I184-SUM(Таблица1[[#This Row],[В т.ч. запрашиваемые средства, тыс. руб.]:[В том числе софинансирование (средства партнеров), тыс. руб.]])</f>
        <v>0</v>
      </c>
      <c r="P184" s="203"/>
      <c r="Q184" s="203"/>
      <c r="R184" s="203"/>
      <c r="S184" s="203"/>
      <c r="T184" s="203"/>
      <c r="U184" s="203"/>
      <c r="V184" s="203"/>
      <c r="W184" s="203"/>
      <c r="X184" s="203"/>
      <c r="Y184" s="203"/>
      <c r="Z184" s="203"/>
      <c r="AA184" s="203"/>
      <c r="AB184" s="203"/>
      <c r="AC184" s="203"/>
      <c r="AD184" s="203"/>
      <c r="AE184" s="203"/>
      <c r="AF184" s="203"/>
      <c r="AG184" s="203"/>
      <c r="AH184" s="203"/>
    </row>
    <row r="185" spans="1:34" s="206" customFormat="1" ht="15.5" x14ac:dyDescent="0.35">
      <c r="A185" s="203" t="str">
        <f>CONCATENATE(B185,") ",'Виды деятельности'!$C$228)</f>
        <v>9) 7. Иное</v>
      </c>
      <c r="B185" s="9">
        <v>9</v>
      </c>
      <c r="C185" s="134" t="str">
        <f>IFERROR(VLOOKUP($A185,'Виды деятельности'!$A$4:$J$216,2,0),"-")</f>
        <v>-</v>
      </c>
      <c r="D185" s="205" t="str">
        <f>IFERROR(VLOOKUP($A185,'Виды деятельности'!$A$4:$J$216,4,0),"-")</f>
        <v>-</v>
      </c>
      <c r="E185" s="205" t="str">
        <f>IFERROR(VLOOKUP($A185,'Виды деятельности'!$A$4:$J$216,5,0),"")</f>
        <v/>
      </c>
      <c r="F185" s="205" t="str">
        <f>IFERROR(VLOOKUP($A185,'Виды деятельности'!$A$4:$J$216,6,0),"-")</f>
        <v>-</v>
      </c>
      <c r="G185" s="205" t="str">
        <f>IFERROR(VLOOKUP($A185,'Виды деятельности'!$A$4:$J$216,7,0),"-")</f>
        <v>-</v>
      </c>
      <c r="H185" s="205" t="str">
        <f>IFERROR(VLOOKUP($A185,'Виды деятельности'!$A$4:$J$216,8,0),"-")</f>
        <v>-</v>
      </c>
      <c r="I18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5" s="138"/>
      <c r="K185" s="138"/>
      <c r="L185" s="138"/>
      <c r="M185" s="139" t="str">
        <f>IFERROR(VLOOKUP($A185,'Виды деятельности'!$A$4:$J$216,10,0),"-")</f>
        <v>-</v>
      </c>
      <c r="N185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5" s="128">
        <f>'Бюджет проекта'!$I185-SUM(Таблица1[[#This Row],[В т.ч. запрашиваемые средства, тыс. руб.]:[В том числе софинансирование (средства партнеров), тыс. руб.]])</f>
        <v>0</v>
      </c>
      <c r="P185" s="203"/>
      <c r="Q185" s="203"/>
      <c r="R185" s="203"/>
      <c r="S185" s="203"/>
      <c r="T185" s="203"/>
      <c r="U185" s="203"/>
      <c r="V185" s="203"/>
      <c r="W185" s="203"/>
      <c r="X185" s="203"/>
      <c r="Y185" s="203"/>
      <c r="Z185" s="203"/>
      <c r="AA185" s="203"/>
      <c r="AB185" s="203"/>
      <c r="AC185" s="203"/>
      <c r="AD185" s="203"/>
      <c r="AE185" s="203"/>
      <c r="AF185" s="203"/>
      <c r="AG185" s="203"/>
      <c r="AH185" s="203"/>
    </row>
    <row r="186" spans="1:34" s="206" customFormat="1" ht="15.5" x14ac:dyDescent="0.35">
      <c r="A186" s="203" t="str">
        <f>CONCATENATE(B186,") ",'Виды деятельности'!$C$228)</f>
        <v>10) 7. Иное</v>
      </c>
      <c r="B186" s="203">
        <v>10</v>
      </c>
      <c r="C186" s="134" t="str">
        <f>IFERROR(VLOOKUP($A186,'Виды деятельности'!$A$4:$J$216,2,0),"-")</f>
        <v>-</v>
      </c>
      <c r="D186" s="205" t="str">
        <f>IFERROR(VLOOKUP($A186,'Виды деятельности'!$A$4:$J$216,4,0),"-")</f>
        <v>-</v>
      </c>
      <c r="E186" s="205" t="str">
        <f>IFERROR(VLOOKUP($A186,'Виды деятельности'!$A$4:$J$216,5,0),"")</f>
        <v/>
      </c>
      <c r="F186" s="205" t="str">
        <f>IFERROR(VLOOKUP($A186,'Виды деятельности'!$A$4:$J$216,6,0),"-")</f>
        <v>-</v>
      </c>
      <c r="G186" s="205" t="str">
        <f>IFERROR(VLOOKUP($A186,'Виды деятельности'!$A$4:$J$216,7,0),"-")</f>
        <v>-</v>
      </c>
      <c r="H186" s="205" t="str">
        <f>IFERROR(VLOOKUP($A186,'Виды деятельности'!$A$4:$J$216,8,0),"-")</f>
        <v>-</v>
      </c>
      <c r="I18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6" s="138"/>
      <c r="K186" s="138"/>
      <c r="L186" s="138"/>
      <c r="M186" s="139" t="str">
        <f>IFERROR(VLOOKUP($A186,'Виды деятельности'!$A$4:$J$216,10,0),"-")</f>
        <v>-</v>
      </c>
      <c r="N186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6" s="128">
        <f>'Бюджет проекта'!$I186-SUM(Таблица1[[#This Row],[В т.ч. запрашиваемые средства, тыс. руб.]:[В том числе софинансирование (средства партнеров), тыс. руб.]])</f>
        <v>0</v>
      </c>
      <c r="P186" s="203"/>
      <c r="Q186" s="203"/>
      <c r="R186" s="203"/>
      <c r="S186" s="203"/>
      <c r="T186" s="203"/>
      <c r="U186" s="203"/>
      <c r="V186" s="203"/>
      <c r="W186" s="203"/>
      <c r="X186" s="203"/>
      <c r="Y186" s="203"/>
      <c r="Z186" s="203"/>
      <c r="AA186" s="203"/>
      <c r="AB186" s="203"/>
      <c r="AC186" s="203"/>
      <c r="AD186" s="203"/>
      <c r="AE186" s="203"/>
      <c r="AF186" s="203"/>
      <c r="AG186" s="203"/>
      <c r="AH186" s="203"/>
    </row>
    <row r="187" spans="1:34" s="206" customFormat="1" ht="15.5" x14ac:dyDescent="0.35">
      <c r="A187" s="203" t="str">
        <f>CONCATENATE(B187,") ",'Виды деятельности'!$C$228)</f>
        <v>11) 7. Иное</v>
      </c>
      <c r="B187" s="9">
        <v>11</v>
      </c>
      <c r="C187" s="134" t="str">
        <f>IFERROR(VLOOKUP($A187,'Виды деятельности'!$A$4:$J$216,2,0),"-")</f>
        <v>-</v>
      </c>
      <c r="D187" s="205" t="str">
        <f>IFERROR(VLOOKUP($A187,'Виды деятельности'!$A$4:$J$216,4,0),"-")</f>
        <v>-</v>
      </c>
      <c r="E187" s="205" t="str">
        <f>IFERROR(VLOOKUP($A187,'Виды деятельности'!$A$4:$J$216,5,0),"")</f>
        <v/>
      </c>
      <c r="F187" s="205" t="str">
        <f>IFERROR(VLOOKUP($A187,'Виды деятельности'!$A$4:$J$216,6,0),"-")</f>
        <v>-</v>
      </c>
      <c r="G187" s="205" t="str">
        <f>IFERROR(VLOOKUP($A187,'Виды деятельности'!$A$4:$J$216,7,0),"-")</f>
        <v>-</v>
      </c>
      <c r="H187" s="205" t="str">
        <f>IFERROR(VLOOKUP($A187,'Виды деятельности'!$A$4:$J$216,8,0),"-")</f>
        <v>-</v>
      </c>
      <c r="I18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7" s="138"/>
      <c r="K187" s="138"/>
      <c r="L187" s="138"/>
      <c r="M187" s="139" t="str">
        <f>IFERROR(VLOOKUP($A187,'Виды деятельности'!$A$4:$J$216,10,0),"-")</f>
        <v>-</v>
      </c>
      <c r="N187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7" s="128">
        <f>'Бюджет проекта'!$I187-SUM(Таблица1[[#This Row],[В т.ч. запрашиваемые средства, тыс. руб.]:[В том числе софинансирование (средства партнеров), тыс. руб.]])</f>
        <v>0</v>
      </c>
      <c r="P187" s="203"/>
      <c r="Q187" s="203"/>
      <c r="R187" s="203"/>
      <c r="S187" s="203"/>
      <c r="T187" s="203"/>
      <c r="U187" s="203"/>
      <c r="V187" s="203"/>
      <c r="W187" s="203"/>
      <c r="X187" s="203"/>
      <c r="Y187" s="203"/>
      <c r="Z187" s="203"/>
      <c r="AA187" s="203"/>
      <c r="AB187" s="203"/>
      <c r="AC187" s="203"/>
      <c r="AD187" s="203"/>
      <c r="AE187" s="203"/>
      <c r="AF187" s="203"/>
      <c r="AG187" s="203"/>
      <c r="AH187" s="203"/>
    </row>
    <row r="188" spans="1:34" s="206" customFormat="1" ht="15.5" x14ac:dyDescent="0.35">
      <c r="A188" s="203" t="str">
        <f>CONCATENATE(B188,") ",'Виды деятельности'!$C$228)</f>
        <v>12) 7. Иное</v>
      </c>
      <c r="B188" s="203">
        <v>12</v>
      </c>
      <c r="C188" s="134" t="str">
        <f>IFERROR(VLOOKUP($A188,'Виды деятельности'!$A$4:$J$216,2,0),"-")</f>
        <v>-</v>
      </c>
      <c r="D188" s="205" t="str">
        <f>IFERROR(VLOOKUP($A188,'Виды деятельности'!$A$4:$J$216,4,0),"-")</f>
        <v>-</v>
      </c>
      <c r="E188" s="205" t="str">
        <f>IFERROR(VLOOKUP($A188,'Виды деятельности'!$A$4:$J$216,5,0),"")</f>
        <v/>
      </c>
      <c r="F188" s="205" t="str">
        <f>IFERROR(VLOOKUP($A188,'Виды деятельности'!$A$4:$J$216,6,0),"-")</f>
        <v>-</v>
      </c>
      <c r="G188" s="205" t="str">
        <f>IFERROR(VLOOKUP($A188,'Виды деятельности'!$A$4:$J$216,7,0),"-")</f>
        <v>-</v>
      </c>
      <c r="H188" s="205" t="str">
        <f>IFERROR(VLOOKUP($A188,'Виды деятельности'!$A$4:$J$216,8,0),"-")</f>
        <v>-</v>
      </c>
      <c r="I18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8" s="138"/>
      <c r="K188" s="138"/>
      <c r="L188" s="138"/>
      <c r="M188" s="139" t="str">
        <f>IFERROR(VLOOKUP($A188,'Виды деятельности'!$A$4:$J$216,10,0),"-")</f>
        <v>-</v>
      </c>
      <c r="N188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8" s="128">
        <f>'Бюджет проекта'!$I188-SUM(Таблица1[[#This Row],[В т.ч. запрашиваемые средства, тыс. руб.]:[В том числе софинансирование (средства партнеров), тыс. руб.]])</f>
        <v>0</v>
      </c>
      <c r="P188" s="203"/>
      <c r="Q188" s="203"/>
      <c r="R188" s="203"/>
      <c r="S188" s="203"/>
      <c r="T188" s="203"/>
      <c r="U188" s="203"/>
      <c r="V188" s="203"/>
      <c r="W188" s="203"/>
      <c r="X188" s="203"/>
      <c r="Y188" s="203"/>
      <c r="Z188" s="203"/>
      <c r="AA188" s="203"/>
      <c r="AB188" s="203"/>
      <c r="AC188" s="203"/>
      <c r="AD188" s="203"/>
      <c r="AE188" s="203"/>
      <c r="AF188" s="203"/>
      <c r="AG188" s="203"/>
      <c r="AH188" s="203"/>
    </row>
    <row r="189" spans="1:34" s="206" customFormat="1" ht="15.5" x14ac:dyDescent="0.35">
      <c r="A189" s="203" t="str">
        <f>CONCATENATE(B189,") ",'Виды деятельности'!$C$228)</f>
        <v>13) 7. Иное</v>
      </c>
      <c r="B189" s="9">
        <v>13</v>
      </c>
      <c r="C189" s="134" t="str">
        <f>IFERROR(VLOOKUP($A189,'Виды деятельности'!$A$4:$J$216,2,0),"-")</f>
        <v>-</v>
      </c>
      <c r="D189" s="205" t="str">
        <f>IFERROR(VLOOKUP($A189,'Виды деятельности'!$A$4:$J$216,4,0),"-")</f>
        <v>-</v>
      </c>
      <c r="E189" s="205" t="str">
        <f>IFERROR(VLOOKUP($A189,'Виды деятельности'!$A$4:$J$216,5,0),"")</f>
        <v/>
      </c>
      <c r="F189" s="205" t="str">
        <f>IFERROR(VLOOKUP($A189,'Виды деятельности'!$A$4:$J$216,6,0),"-")</f>
        <v>-</v>
      </c>
      <c r="G189" s="205" t="str">
        <f>IFERROR(VLOOKUP($A189,'Виды деятельности'!$A$4:$J$216,7,0),"-")</f>
        <v>-</v>
      </c>
      <c r="H189" s="205" t="str">
        <f>IFERROR(VLOOKUP($A189,'Виды деятельности'!$A$4:$J$216,8,0),"-")</f>
        <v>-</v>
      </c>
      <c r="I18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9" s="138"/>
      <c r="K189" s="138"/>
      <c r="L189" s="138"/>
      <c r="M189" s="139" t="str">
        <f>IFERROR(VLOOKUP($A189,'Виды деятельности'!$A$4:$J$216,10,0),"-")</f>
        <v>-</v>
      </c>
      <c r="N189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9" s="128">
        <f>'Бюджет проекта'!$I189-SUM(Таблица1[[#This Row],[В т.ч. запрашиваемые средства, тыс. руб.]:[В том числе софинансирование (средства партнеров), тыс. руб.]])</f>
        <v>0</v>
      </c>
      <c r="P189" s="203"/>
      <c r="Q189" s="203"/>
      <c r="R189" s="203"/>
      <c r="S189" s="203"/>
      <c r="T189" s="203"/>
      <c r="U189" s="203"/>
      <c r="V189" s="203"/>
      <c r="W189" s="203"/>
      <c r="X189" s="203"/>
      <c r="Y189" s="203"/>
      <c r="Z189" s="203"/>
      <c r="AA189" s="203"/>
      <c r="AB189" s="203"/>
      <c r="AC189" s="203"/>
      <c r="AD189" s="203"/>
      <c r="AE189" s="203"/>
      <c r="AF189" s="203"/>
      <c r="AG189" s="203"/>
      <c r="AH189" s="203"/>
    </row>
    <row r="190" spans="1:34" s="206" customFormat="1" ht="15.5" x14ac:dyDescent="0.35">
      <c r="A190" s="203" t="str">
        <f>CONCATENATE(B190,") ",'Виды деятельности'!$C$228)</f>
        <v>14) 7. Иное</v>
      </c>
      <c r="B190" s="203">
        <v>14</v>
      </c>
      <c r="C190" s="134" t="str">
        <f>IFERROR(VLOOKUP($A190,'Виды деятельности'!$A$4:$J$216,2,0),"-")</f>
        <v>-</v>
      </c>
      <c r="D190" s="205" t="str">
        <f>IFERROR(VLOOKUP($A190,'Виды деятельности'!$A$4:$J$216,4,0),"-")</f>
        <v>-</v>
      </c>
      <c r="E190" s="205" t="str">
        <f>IFERROR(VLOOKUP($A190,'Виды деятельности'!$A$4:$J$216,5,0),"")</f>
        <v/>
      </c>
      <c r="F190" s="205" t="str">
        <f>IFERROR(VLOOKUP($A190,'Виды деятельности'!$A$4:$J$216,6,0),"-")</f>
        <v>-</v>
      </c>
      <c r="G190" s="205" t="str">
        <f>IFERROR(VLOOKUP($A190,'Виды деятельности'!$A$4:$J$216,7,0),"-")</f>
        <v>-</v>
      </c>
      <c r="H190" s="205" t="str">
        <f>IFERROR(VLOOKUP($A190,'Виды деятельности'!$A$4:$J$216,8,0),"-")</f>
        <v>-</v>
      </c>
      <c r="I19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0" s="138"/>
      <c r="K190" s="138"/>
      <c r="L190" s="138"/>
      <c r="M190" s="139" t="str">
        <f>IFERROR(VLOOKUP($A190,'Виды деятельности'!$A$4:$J$216,10,0),"-")</f>
        <v>-</v>
      </c>
      <c r="N190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0" s="128">
        <f>'Бюджет проекта'!$I190-SUM(Таблица1[[#This Row],[В т.ч. запрашиваемые средства, тыс. руб.]:[В том числе софинансирование (средства партнеров), тыс. руб.]])</f>
        <v>0</v>
      </c>
      <c r="P190" s="203"/>
      <c r="Q190" s="203"/>
      <c r="R190" s="203"/>
      <c r="S190" s="203"/>
      <c r="T190" s="203"/>
      <c r="U190" s="203"/>
      <c r="V190" s="203"/>
      <c r="W190" s="203"/>
      <c r="X190" s="203"/>
      <c r="Y190" s="203"/>
      <c r="Z190" s="203"/>
      <c r="AA190" s="203"/>
      <c r="AB190" s="203"/>
      <c r="AC190" s="203"/>
      <c r="AD190" s="203"/>
      <c r="AE190" s="203"/>
      <c r="AF190" s="203"/>
      <c r="AG190" s="203"/>
      <c r="AH190" s="203"/>
    </row>
    <row r="191" spans="1:34" s="206" customFormat="1" ht="15.5" x14ac:dyDescent="0.35">
      <c r="A191" s="203" t="str">
        <f>CONCATENATE(B191,") ",'Виды деятельности'!$C$228)</f>
        <v>15) 7. Иное</v>
      </c>
      <c r="B191" s="9">
        <v>15</v>
      </c>
      <c r="C191" s="134" t="str">
        <f>IFERROR(VLOOKUP($A191,'Виды деятельности'!$A$4:$J$216,2,0),"-")</f>
        <v>-</v>
      </c>
      <c r="D191" s="205" t="str">
        <f>IFERROR(VLOOKUP($A191,'Виды деятельности'!$A$4:$J$216,4,0),"-")</f>
        <v>-</v>
      </c>
      <c r="E191" s="205" t="str">
        <f>IFERROR(VLOOKUP($A191,'Виды деятельности'!$A$4:$J$216,5,0),"")</f>
        <v/>
      </c>
      <c r="F191" s="205" t="str">
        <f>IFERROR(VLOOKUP($A191,'Виды деятельности'!$A$4:$J$216,6,0),"-")</f>
        <v>-</v>
      </c>
      <c r="G191" s="205" t="str">
        <f>IFERROR(VLOOKUP($A191,'Виды деятельности'!$A$4:$J$216,7,0),"-")</f>
        <v>-</v>
      </c>
      <c r="H191" s="205" t="str">
        <f>IFERROR(VLOOKUP($A191,'Виды деятельности'!$A$4:$J$216,8,0),"-")</f>
        <v>-</v>
      </c>
      <c r="I19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1" s="138"/>
      <c r="K191" s="138"/>
      <c r="L191" s="138"/>
      <c r="M191" s="139" t="str">
        <f>IFERROR(VLOOKUP($A191,'Виды деятельности'!$A$4:$J$216,10,0),"-")</f>
        <v>-</v>
      </c>
      <c r="N191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1" s="128">
        <f>'Бюджет проекта'!$I191-SUM(Таблица1[[#This Row],[В т.ч. запрашиваемые средства, тыс. руб.]:[В том числе софинансирование (средства партнеров), тыс. руб.]])</f>
        <v>0</v>
      </c>
      <c r="P191" s="203"/>
      <c r="Q191" s="203"/>
      <c r="R191" s="203"/>
      <c r="S191" s="203"/>
      <c r="T191" s="203"/>
      <c r="U191" s="203"/>
      <c r="V191" s="203"/>
      <c r="W191" s="203"/>
      <c r="X191" s="203"/>
      <c r="Y191" s="203"/>
      <c r="Z191" s="203"/>
      <c r="AA191" s="203"/>
      <c r="AB191" s="203"/>
      <c r="AC191" s="203"/>
      <c r="AD191" s="203"/>
      <c r="AE191" s="203"/>
      <c r="AF191" s="203"/>
      <c r="AG191" s="203"/>
      <c r="AH191" s="203"/>
    </row>
    <row r="192" spans="1:34" s="206" customFormat="1" ht="15.5" x14ac:dyDescent="0.35">
      <c r="A192" s="203" t="str">
        <f>CONCATENATE(B192,") ",'Виды деятельности'!$C$228)</f>
        <v>16) 7. Иное</v>
      </c>
      <c r="B192" s="203">
        <v>16</v>
      </c>
      <c r="C192" s="134" t="str">
        <f>IFERROR(VLOOKUP($A192,'Виды деятельности'!$A$4:$J$216,2,0),"-")</f>
        <v>-</v>
      </c>
      <c r="D192" s="205" t="str">
        <f>IFERROR(VLOOKUP($A192,'Виды деятельности'!$A$4:$J$216,4,0),"-")</f>
        <v>-</v>
      </c>
      <c r="E192" s="205" t="str">
        <f>IFERROR(VLOOKUP($A192,'Виды деятельности'!$A$4:$J$216,5,0),"")</f>
        <v/>
      </c>
      <c r="F192" s="205" t="str">
        <f>IFERROR(VLOOKUP($A192,'Виды деятельности'!$A$4:$J$216,6,0),"-")</f>
        <v>-</v>
      </c>
      <c r="G192" s="205" t="str">
        <f>IFERROR(VLOOKUP($A192,'Виды деятельности'!$A$4:$J$216,7,0),"-")</f>
        <v>-</v>
      </c>
      <c r="H192" s="205" t="str">
        <f>IFERROR(VLOOKUP($A192,'Виды деятельности'!$A$4:$J$216,8,0),"-")</f>
        <v>-</v>
      </c>
      <c r="I19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2" s="138"/>
      <c r="K192" s="138"/>
      <c r="L192" s="138"/>
      <c r="M192" s="139" t="str">
        <f>IFERROR(VLOOKUP($A192,'Виды деятельности'!$A$4:$J$216,10,0),"-")</f>
        <v>-</v>
      </c>
      <c r="N192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2" s="128">
        <f>'Бюджет проекта'!$I192-SUM(Таблица1[[#This Row],[В т.ч. запрашиваемые средства, тыс. руб.]:[В том числе софинансирование (средства партнеров), тыс. руб.]])</f>
        <v>0</v>
      </c>
      <c r="P192" s="203"/>
      <c r="Q192" s="203"/>
      <c r="R192" s="203"/>
      <c r="S192" s="203"/>
      <c r="T192" s="203"/>
      <c r="U192" s="203"/>
      <c r="V192" s="203"/>
      <c r="W192" s="203"/>
      <c r="X192" s="203"/>
      <c r="Y192" s="203"/>
      <c r="Z192" s="203"/>
      <c r="AA192" s="203"/>
      <c r="AB192" s="203"/>
      <c r="AC192" s="203"/>
      <c r="AD192" s="203"/>
      <c r="AE192" s="203"/>
      <c r="AF192" s="203"/>
      <c r="AG192" s="203"/>
      <c r="AH192" s="203"/>
    </row>
    <row r="193" spans="1:34" s="206" customFormat="1" ht="15.5" x14ac:dyDescent="0.35">
      <c r="A193" s="203" t="str">
        <f>CONCATENATE(B193,") ",'Виды деятельности'!$C$228)</f>
        <v>17) 7. Иное</v>
      </c>
      <c r="B193" s="9">
        <v>17</v>
      </c>
      <c r="C193" s="134" t="str">
        <f>IFERROR(VLOOKUP($A193,'Виды деятельности'!$A$4:$J$216,2,0),"-")</f>
        <v>-</v>
      </c>
      <c r="D193" s="205" t="str">
        <f>IFERROR(VLOOKUP($A193,'Виды деятельности'!$A$4:$J$216,4,0),"-")</f>
        <v>-</v>
      </c>
      <c r="E193" s="205" t="str">
        <f>IFERROR(VLOOKUP($A193,'Виды деятельности'!$A$4:$J$216,5,0),"")</f>
        <v/>
      </c>
      <c r="F193" s="205" t="str">
        <f>IFERROR(VLOOKUP($A193,'Виды деятельности'!$A$4:$J$216,6,0),"-")</f>
        <v>-</v>
      </c>
      <c r="G193" s="205" t="str">
        <f>IFERROR(VLOOKUP($A193,'Виды деятельности'!$A$4:$J$216,7,0),"-")</f>
        <v>-</v>
      </c>
      <c r="H193" s="205" t="str">
        <f>IFERROR(VLOOKUP($A193,'Виды деятельности'!$A$4:$J$216,8,0),"-")</f>
        <v>-</v>
      </c>
      <c r="I19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3" s="138"/>
      <c r="K193" s="138"/>
      <c r="L193" s="138"/>
      <c r="M193" s="139" t="str">
        <f>IFERROR(VLOOKUP($A193,'Виды деятельности'!$A$4:$J$216,10,0),"-")</f>
        <v>-</v>
      </c>
      <c r="N193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3" s="128">
        <f>'Бюджет проекта'!$I193-SUM(Таблица1[[#This Row],[В т.ч. запрашиваемые средства, тыс. руб.]:[В том числе софинансирование (средства партнеров), тыс. руб.]])</f>
        <v>0</v>
      </c>
      <c r="P193" s="203"/>
      <c r="Q193" s="203"/>
      <c r="R193" s="203"/>
      <c r="S193" s="203"/>
      <c r="T193" s="203"/>
      <c r="U193" s="203"/>
      <c r="V193" s="203"/>
      <c r="W193" s="203"/>
      <c r="X193" s="203"/>
      <c r="Y193" s="203"/>
      <c r="Z193" s="203"/>
      <c r="AA193" s="203"/>
      <c r="AB193" s="203"/>
      <c r="AC193" s="203"/>
      <c r="AD193" s="203"/>
      <c r="AE193" s="203"/>
      <c r="AF193" s="203"/>
      <c r="AG193" s="203"/>
      <c r="AH193" s="203"/>
    </row>
    <row r="194" spans="1:34" s="206" customFormat="1" ht="15.5" x14ac:dyDescent="0.35">
      <c r="A194" s="203" t="str">
        <f>CONCATENATE(B194,") ",'Виды деятельности'!$C$228)</f>
        <v>18) 7. Иное</v>
      </c>
      <c r="B194" s="203">
        <v>18</v>
      </c>
      <c r="C194" s="134" t="str">
        <f>IFERROR(VLOOKUP($A194,'Виды деятельности'!$A$4:$J$216,2,0),"-")</f>
        <v>-</v>
      </c>
      <c r="D194" s="205" t="str">
        <f>IFERROR(VLOOKUP($A194,'Виды деятельности'!$A$4:$J$216,4,0),"-")</f>
        <v>-</v>
      </c>
      <c r="E194" s="205" t="str">
        <f>IFERROR(VLOOKUP($A194,'Виды деятельности'!$A$4:$J$216,5,0),"")</f>
        <v/>
      </c>
      <c r="F194" s="205" t="str">
        <f>IFERROR(VLOOKUP($A194,'Виды деятельности'!$A$4:$J$216,6,0),"-")</f>
        <v>-</v>
      </c>
      <c r="G194" s="205" t="str">
        <f>IFERROR(VLOOKUP($A194,'Виды деятельности'!$A$4:$J$216,7,0),"-")</f>
        <v>-</v>
      </c>
      <c r="H194" s="205" t="str">
        <f>IFERROR(VLOOKUP($A194,'Виды деятельности'!$A$4:$J$216,8,0),"-")</f>
        <v>-</v>
      </c>
      <c r="I19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4" s="138"/>
      <c r="K194" s="138"/>
      <c r="L194" s="138"/>
      <c r="M194" s="139" t="str">
        <f>IFERROR(VLOOKUP($A194,'Виды деятельности'!$A$4:$J$216,10,0),"-")</f>
        <v>-</v>
      </c>
      <c r="N194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4" s="128">
        <f>'Бюджет проекта'!$I194-SUM(Таблица1[[#This Row],[В т.ч. запрашиваемые средства, тыс. руб.]:[В том числе софинансирование (средства партнеров), тыс. руб.]])</f>
        <v>0</v>
      </c>
      <c r="P194" s="203"/>
      <c r="Q194" s="203"/>
      <c r="R194" s="203"/>
      <c r="S194" s="203"/>
      <c r="T194" s="203"/>
      <c r="U194" s="203"/>
      <c r="V194" s="203"/>
      <c r="W194" s="203"/>
      <c r="X194" s="203"/>
      <c r="Y194" s="203"/>
      <c r="Z194" s="203"/>
      <c r="AA194" s="203"/>
      <c r="AB194" s="203"/>
      <c r="AC194" s="203"/>
      <c r="AD194" s="203"/>
      <c r="AE194" s="203"/>
      <c r="AF194" s="203"/>
      <c r="AG194" s="203"/>
      <c r="AH194" s="203"/>
    </row>
    <row r="195" spans="1:34" s="206" customFormat="1" ht="15.5" x14ac:dyDescent="0.35">
      <c r="A195" s="203" t="str">
        <f>CONCATENATE(B195,") ",'Виды деятельности'!$C$228)</f>
        <v>19) 7. Иное</v>
      </c>
      <c r="B195" s="9">
        <v>19</v>
      </c>
      <c r="C195" s="134" t="str">
        <f>IFERROR(VLOOKUP($A195,'Виды деятельности'!$A$4:$J$216,2,0),"-")</f>
        <v>-</v>
      </c>
      <c r="D195" s="205" t="str">
        <f>IFERROR(VLOOKUP($A195,'Виды деятельности'!$A$4:$J$216,4,0),"-")</f>
        <v>-</v>
      </c>
      <c r="E195" s="205" t="str">
        <f>IFERROR(VLOOKUP($A195,'Виды деятельности'!$A$4:$J$216,5,0),"")</f>
        <v/>
      </c>
      <c r="F195" s="205" t="str">
        <f>IFERROR(VLOOKUP($A195,'Виды деятельности'!$A$4:$J$216,6,0),"-")</f>
        <v>-</v>
      </c>
      <c r="G195" s="205" t="str">
        <f>IFERROR(VLOOKUP($A195,'Виды деятельности'!$A$4:$J$216,7,0),"-")</f>
        <v>-</v>
      </c>
      <c r="H195" s="205" t="str">
        <f>IFERROR(VLOOKUP($A195,'Виды деятельности'!$A$4:$J$216,8,0),"-")</f>
        <v>-</v>
      </c>
      <c r="I19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5" s="138"/>
      <c r="K195" s="138"/>
      <c r="L195" s="138"/>
      <c r="M195" s="139" t="str">
        <f>IFERROR(VLOOKUP($A195,'Виды деятельности'!$A$4:$J$216,10,0),"-")</f>
        <v>-</v>
      </c>
      <c r="N195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5" s="128">
        <f>'Бюджет проекта'!$I195-SUM(Таблица1[[#This Row],[В т.ч. запрашиваемые средства, тыс. руб.]:[В том числе софинансирование (средства партнеров), тыс. руб.]])</f>
        <v>0</v>
      </c>
      <c r="P195" s="203"/>
      <c r="Q195" s="203"/>
      <c r="R195" s="203"/>
      <c r="S195" s="203"/>
      <c r="T195" s="203"/>
      <c r="U195" s="203"/>
      <c r="V195" s="203"/>
      <c r="W195" s="203"/>
      <c r="X195" s="203"/>
      <c r="Y195" s="203"/>
      <c r="Z195" s="203"/>
      <c r="AA195" s="203"/>
      <c r="AB195" s="203"/>
      <c r="AC195" s="203"/>
      <c r="AD195" s="203"/>
      <c r="AE195" s="203"/>
      <c r="AF195" s="203"/>
      <c r="AG195" s="203"/>
      <c r="AH195" s="203"/>
    </row>
    <row r="196" spans="1:34" s="206" customFormat="1" ht="15.5" x14ac:dyDescent="0.35">
      <c r="A196" s="203" t="str">
        <f>CONCATENATE(B196,") ",'Виды деятельности'!$C$228)</f>
        <v>20) 7. Иное</v>
      </c>
      <c r="B196" s="203">
        <v>20</v>
      </c>
      <c r="C196" s="134" t="str">
        <f>IFERROR(VLOOKUP($A196,'Виды деятельности'!$A$4:$J$216,2,0),"-")</f>
        <v>-</v>
      </c>
      <c r="D196" s="205" t="str">
        <f>IFERROR(VLOOKUP($A196,'Виды деятельности'!$A$4:$J$216,4,0),"-")</f>
        <v>-</v>
      </c>
      <c r="E196" s="205" t="str">
        <f>IFERROR(VLOOKUP($A196,'Виды деятельности'!$A$4:$J$216,5,0),"")</f>
        <v/>
      </c>
      <c r="F196" s="205" t="str">
        <f>IFERROR(VLOOKUP($A196,'Виды деятельности'!$A$4:$J$216,6,0),"-")</f>
        <v>-</v>
      </c>
      <c r="G196" s="205" t="str">
        <f>IFERROR(VLOOKUP($A196,'Виды деятельности'!$A$4:$J$216,7,0),"-")</f>
        <v>-</v>
      </c>
      <c r="H196" s="205" t="str">
        <f>IFERROR(VLOOKUP($A196,'Виды деятельности'!$A$4:$J$216,8,0),"-")</f>
        <v>-</v>
      </c>
      <c r="I19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6" s="138"/>
      <c r="K196" s="138"/>
      <c r="L196" s="138"/>
      <c r="M196" s="139" t="str">
        <f>IFERROR(VLOOKUP($A196,'Виды деятельности'!$A$4:$J$216,10,0),"-")</f>
        <v>-</v>
      </c>
      <c r="N196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6" s="128">
        <f>'Бюджет проекта'!$I196-SUM(Таблица1[[#This Row],[В т.ч. запрашиваемые средства, тыс. руб.]:[В том числе софинансирование (средства партнеров), тыс. руб.]])</f>
        <v>0</v>
      </c>
      <c r="P196" s="203"/>
      <c r="Q196" s="203"/>
      <c r="R196" s="203"/>
      <c r="S196" s="203"/>
      <c r="T196" s="203"/>
      <c r="U196" s="203"/>
      <c r="V196" s="203"/>
      <c r="W196" s="203"/>
      <c r="X196" s="203"/>
      <c r="Y196" s="203"/>
      <c r="Z196" s="203"/>
      <c r="AA196" s="203"/>
      <c r="AB196" s="203"/>
      <c r="AC196" s="203"/>
      <c r="AD196" s="203"/>
      <c r="AE196" s="203"/>
      <c r="AF196" s="203"/>
      <c r="AG196" s="203"/>
      <c r="AH196" s="203"/>
    </row>
    <row r="197" spans="1:34" s="206" customFormat="1" ht="15.5" x14ac:dyDescent="0.35">
      <c r="A197" s="203" t="str">
        <f>CONCATENATE(B197,") ",'Виды деятельности'!$C$228)</f>
        <v>21) 7. Иное</v>
      </c>
      <c r="B197" s="9">
        <v>21</v>
      </c>
      <c r="C197" s="134" t="str">
        <f>IFERROR(VLOOKUP($A197,'Виды деятельности'!$A$4:$J$216,2,0),"-")</f>
        <v>-</v>
      </c>
      <c r="D197" s="205" t="str">
        <f>IFERROR(VLOOKUP($A197,'Виды деятельности'!$A$4:$J$216,4,0),"-")</f>
        <v>-</v>
      </c>
      <c r="E197" s="205" t="str">
        <f>IFERROR(VLOOKUP($A197,'Виды деятельности'!$A$4:$J$216,5,0),"")</f>
        <v/>
      </c>
      <c r="F197" s="205" t="str">
        <f>IFERROR(VLOOKUP($A197,'Виды деятельности'!$A$4:$J$216,6,0),"-")</f>
        <v>-</v>
      </c>
      <c r="G197" s="205" t="str">
        <f>IFERROR(VLOOKUP($A197,'Виды деятельности'!$A$4:$J$216,7,0),"-")</f>
        <v>-</v>
      </c>
      <c r="H197" s="205" t="str">
        <f>IFERROR(VLOOKUP($A197,'Виды деятельности'!$A$4:$J$216,8,0),"-")</f>
        <v>-</v>
      </c>
      <c r="I19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7" s="138"/>
      <c r="K197" s="138"/>
      <c r="L197" s="138"/>
      <c r="M197" s="139" t="str">
        <f>IFERROR(VLOOKUP($A197,'Виды деятельности'!$A$4:$J$216,10,0),"-")</f>
        <v>-</v>
      </c>
      <c r="N197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7" s="128">
        <f>'Бюджет проекта'!$I197-SUM(Таблица1[[#This Row],[В т.ч. запрашиваемые средства, тыс. руб.]:[В том числе софинансирование (средства партнеров), тыс. руб.]])</f>
        <v>0</v>
      </c>
      <c r="P197" s="203"/>
      <c r="Q197" s="203"/>
      <c r="R197" s="203"/>
      <c r="S197" s="203"/>
      <c r="T197" s="203"/>
      <c r="U197" s="203"/>
      <c r="V197" s="203"/>
      <c r="W197" s="203"/>
      <c r="X197" s="203"/>
      <c r="Y197" s="203"/>
      <c r="Z197" s="203"/>
      <c r="AA197" s="203"/>
      <c r="AB197" s="203"/>
      <c r="AC197" s="203"/>
      <c r="AD197" s="203"/>
      <c r="AE197" s="203"/>
      <c r="AF197" s="203"/>
      <c r="AG197" s="203"/>
      <c r="AH197" s="203"/>
    </row>
    <row r="198" spans="1:34" s="206" customFormat="1" ht="15.5" x14ac:dyDescent="0.35">
      <c r="A198" s="203" t="str">
        <f>CONCATENATE(B198,") ",'Виды деятельности'!$C$228)</f>
        <v>22) 7. Иное</v>
      </c>
      <c r="B198" s="203">
        <v>22</v>
      </c>
      <c r="C198" s="134" t="str">
        <f>IFERROR(VLOOKUP($A198,'Виды деятельности'!$A$4:$J$216,2,0),"-")</f>
        <v>-</v>
      </c>
      <c r="D198" s="205" t="str">
        <f>IFERROR(VLOOKUP($A198,'Виды деятельности'!$A$4:$J$216,4,0),"-")</f>
        <v>-</v>
      </c>
      <c r="E198" s="205" t="str">
        <f>IFERROR(VLOOKUP($A198,'Виды деятельности'!$A$4:$J$216,5,0),"")</f>
        <v/>
      </c>
      <c r="F198" s="205" t="str">
        <f>IFERROR(VLOOKUP($A198,'Виды деятельности'!$A$4:$J$216,6,0),"-")</f>
        <v>-</v>
      </c>
      <c r="G198" s="205" t="str">
        <f>IFERROR(VLOOKUP($A198,'Виды деятельности'!$A$4:$J$216,7,0),"-")</f>
        <v>-</v>
      </c>
      <c r="H198" s="205" t="str">
        <f>IFERROR(VLOOKUP($A198,'Виды деятельности'!$A$4:$J$216,8,0),"-")</f>
        <v>-</v>
      </c>
      <c r="I19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8" s="138"/>
      <c r="K198" s="138"/>
      <c r="L198" s="138"/>
      <c r="M198" s="139" t="str">
        <f>IFERROR(VLOOKUP($A198,'Виды деятельности'!$A$4:$J$216,10,0),"-")</f>
        <v>-</v>
      </c>
      <c r="N198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8" s="128">
        <f>'Бюджет проекта'!$I198-SUM(Таблица1[[#This Row],[В т.ч. запрашиваемые средства, тыс. руб.]:[В том числе софинансирование (средства партнеров), тыс. руб.]])</f>
        <v>0</v>
      </c>
      <c r="P198" s="203"/>
      <c r="Q198" s="203"/>
      <c r="R198" s="203"/>
      <c r="S198" s="203"/>
      <c r="T198" s="203"/>
      <c r="U198" s="203"/>
      <c r="V198" s="203"/>
      <c r="W198" s="203"/>
      <c r="X198" s="203"/>
      <c r="Y198" s="203"/>
      <c r="Z198" s="203"/>
      <c r="AA198" s="203"/>
      <c r="AB198" s="203"/>
      <c r="AC198" s="203"/>
      <c r="AD198" s="203"/>
      <c r="AE198" s="203"/>
      <c r="AF198" s="203"/>
      <c r="AG198" s="203"/>
      <c r="AH198" s="203"/>
    </row>
    <row r="199" spans="1:34" s="206" customFormat="1" ht="15.5" x14ac:dyDescent="0.35">
      <c r="A199" s="203" t="str">
        <f>CONCATENATE(B199,") ",'Виды деятельности'!$C$228)</f>
        <v>23) 7. Иное</v>
      </c>
      <c r="B199" s="9">
        <v>23</v>
      </c>
      <c r="C199" s="134" t="str">
        <f>IFERROR(VLOOKUP($A199,'Виды деятельности'!$A$4:$J$216,2,0),"-")</f>
        <v>-</v>
      </c>
      <c r="D199" s="205" t="str">
        <f>IFERROR(VLOOKUP($A199,'Виды деятельности'!$A$4:$J$216,4,0),"-")</f>
        <v>-</v>
      </c>
      <c r="E199" s="205" t="str">
        <f>IFERROR(VLOOKUP($A199,'Виды деятельности'!$A$4:$J$216,5,0),"")</f>
        <v/>
      </c>
      <c r="F199" s="205" t="str">
        <f>IFERROR(VLOOKUP($A199,'Виды деятельности'!$A$4:$J$216,6,0),"-")</f>
        <v>-</v>
      </c>
      <c r="G199" s="205" t="str">
        <f>IFERROR(VLOOKUP($A199,'Виды деятельности'!$A$4:$J$216,7,0),"-")</f>
        <v>-</v>
      </c>
      <c r="H199" s="205" t="str">
        <f>IFERROR(VLOOKUP($A199,'Виды деятельности'!$A$4:$J$216,8,0),"-")</f>
        <v>-</v>
      </c>
      <c r="I19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9" s="138"/>
      <c r="K199" s="138"/>
      <c r="L199" s="138"/>
      <c r="M199" s="139" t="str">
        <f>IFERROR(VLOOKUP($A199,'Виды деятельности'!$A$4:$J$216,10,0),"-")</f>
        <v>-</v>
      </c>
      <c r="N199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9" s="128">
        <f>'Бюджет проекта'!$I199-SUM(Таблица1[[#This Row],[В т.ч. запрашиваемые средства, тыс. руб.]:[В том числе софинансирование (средства партнеров), тыс. руб.]])</f>
        <v>0</v>
      </c>
      <c r="P199" s="203"/>
      <c r="Q199" s="203"/>
      <c r="R199" s="203"/>
      <c r="S199" s="203"/>
      <c r="T199" s="203"/>
      <c r="U199" s="203"/>
      <c r="V199" s="203"/>
      <c r="W199" s="203"/>
      <c r="X199" s="203"/>
      <c r="Y199" s="203"/>
      <c r="Z199" s="203"/>
      <c r="AA199" s="203"/>
      <c r="AB199" s="203"/>
      <c r="AC199" s="203"/>
      <c r="AD199" s="203"/>
      <c r="AE199" s="203"/>
      <c r="AF199" s="203"/>
      <c r="AG199" s="203"/>
      <c r="AH199" s="203"/>
    </row>
    <row r="200" spans="1:34" s="206" customFormat="1" ht="15.5" x14ac:dyDescent="0.35">
      <c r="A200" s="203" t="str">
        <f>CONCATENATE(B200,") ",'Виды деятельности'!$C$228)</f>
        <v>24) 7. Иное</v>
      </c>
      <c r="B200" s="203">
        <v>24</v>
      </c>
      <c r="C200" s="134" t="str">
        <f>IFERROR(VLOOKUP($A200,'Виды деятельности'!$A$4:$J$216,2,0),"-")</f>
        <v>-</v>
      </c>
      <c r="D200" s="205" t="str">
        <f>IFERROR(VLOOKUP($A200,'Виды деятельности'!$A$4:$J$216,4,0),"-")</f>
        <v>-</v>
      </c>
      <c r="E200" s="205" t="str">
        <f>IFERROR(VLOOKUP($A200,'Виды деятельности'!$A$4:$J$216,5,0),"")</f>
        <v/>
      </c>
      <c r="F200" s="205" t="str">
        <f>IFERROR(VLOOKUP($A200,'Виды деятельности'!$A$4:$J$216,6,0),"-")</f>
        <v>-</v>
      </c>
      <c r="G200" s="205" t="str">
        <f>IFERROR(VLOOKUP($A200,'Виды деятельности'!$A$4:$J$216,7,0),"-")</f>
        <v>-</v>
      </c>
      <c r="H200" s="205" t="str">
        <f>IFERROR(VLOOKUP($A200,'Виды деятельности'!$A$4:$J$216,8,0),"-")</f>
        <v>-</v>
      </c>
      <c r="I20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0" s="138"/>
      <c r="K200" s="138"/>
      <c r="L200" s="138"/>
      <c r="M200" s="139" t="str">
        <f>IFERROR(VLOOKUP($A200,'Виды деятельности'!$A$4:$J$216,10,0),"-")</f>
        <v>-</v>
      </c>
      <c r="N200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0" s="128">
        <f>'Бюджет проекта'!$I200-SUM(Таблица1[[#This Row],[В т.ч. запрашиваемые средства, тыс. руб.]:[В том числе софинансирование (средства партнеров), тыс. руб.]])</f>
        <v>0</v>
      </c>
      <c r="P200" s="203"/>
      <c r="Q200" s="203"/>
      <c r="R200" s="203"/>
      <c r="S200" s="203"/>
      <c r="T200" s="203"/>
      <c r="U200" s="203"/>
      <c r="V200" s="203"/>
      <c r="W200" s="203"/>
      <c r="X200" s="203"/>
      <c r="Y200" s="203"/>
      <c r="Z200" s="203"/>
      <c r="AA200" s="203"/>
      <c r="AB200" s="203"/>
      <c r="AC200" s="203"/>
      <c r="AD200" s="203"/>
      <c r="AE200" s="203"/>
      <c r="AF200" s="203"/>
      <c r="AG200" s="203"/>
      <c r="AH200" s="203"/>
    </row>
    <row r="201" spans="1:34" s="207" customFormat="1" ht="15.5" x14ac:dyDescent="0.35">
      <c r="A201" s="203" t="str">
        <f>CONCATENATE(B201,") ",'Виды деятельности'!$C$228)</f>
        <v>25) 7. Иное</v>
      </c>
      <c r="B201" s="9">
        <v>25</v>
      </c>
      <c r="C201" s="134" t="str">
        <f>IFERROR(VLOOKUP($A201,'Виды деятельности'!$A$4:$J$216,2,0),"-")</f>
        <v>-</v>
      </c>
      <c r="D201" s="205" t="str">
        <f>IFERROR(VLOOKUP($A201,'Виды деятельности'!$A$4:$J$216,4,0),"-")</f>
        <v>-</v>
      </c>
      <c r="E201" s="205" t="str">
        <f>IFERROR(VLOOKUP($A201,'Виды деятельности'!$A$4:$J$216,5,0),"")</f>
        <v/>
      </c>
      <c r="F201" s="205" t="str">
        <f>IFERROR(VLOOKUP($A201,'Виды деятельности'!$A$4:$J$216,6,0),"-")</f>
        <v>-</v>
      </c>
      <c r="G201" s="205" t="str">
        <f>IFERROR(VLOOKUP($A201,'Виды деятельности'!$A$4:$J$216,7,0),"-")</f>
        <v>-</v>
      </c>
      <c r="H201" s="205" t="str">
        <f>IFERROR(VLOOKUP($A201,'Виды деятельности'!$A$4:$J$216,8,0),"-")</f>
        <v>-</v>
      </c>
      <c r="I20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1" s="138"/>
      <c r="K201" s="138"/>
      <c r="L201" s="138"/>
      <c r="M201" s="139" t="str">
        <f>IFERROR(VLOOKUP($A201,'Виды деятельности'!$A$4:$J$216,10,0),"-")</f>
        <v>-</v>
      </c>
      <c r="N201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1" s="128">
        <f>'Бюджет проекта'!$I201-SUM(Таблица1[[#This Row],[В т.ч. запрашиваемые средства, тыс. руб.]:[В том числе софинансирование (средства партнеров), тыс. руб.]])</f>
        <v>0</v>
      </c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</row>
    <row r="202" spans="1:34" s="206" customFormat="1" ht="15.5" x14ac:dyDescent="0.35">
      <c r="A202" s="203" t="str">
        <f>CONCATENATE(B202,") ",'Виды деятельности'!$C$228)</f>
        <v>26) 7. Иное</v>
      </c>
      <c r="B202" s="203">
        <v>26</v>
      </c>
      <c r="C202" s="134" t="str">
        <f>IFERROR(VLOOKUP($A202,'Виды деятельности'!$A$4:$J$216,2,0),"-")</f>
        <v>-</v>
      </c>
      <c r="D202" s="205" t="str">
        <f>IFERROR(VLOOKUP($A202,'Виды деятельности'!$A$4:$J$216,4,0),"-")</f>
        <v>-</v>
      </c>
      <c r="E202" s="205" t="str">
        <f>IFERROR(VLOOKUP($A202,'Виды деятельности'!$A$4:$J$216,5,0),"")</f>
        <v/>
      </c>
      <c r="F202" s="205" t="str">
        <f>IFERROR(VLOOKUP($A202,'Виды деятельности'!$A$4:$J$216,6,0),"-")</f>
        <v>-</v>
      </c>
      <c r="G202" s="205" t="str">
        <f>IFERROR(VLOOKUP($A202,'Виды деятельности'!$A$4:$J$216,7,0),"-")</f>
        <v>-</v>
      </c>
      <c r="H202" s="205" t="str">
        <f>IFERROR(VLOOKUP($A202,'Виды деятельности'!$A$4:$J$216,8,0),"-")</f>
        <v>-</v>
      </c>
      <c r="I20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2" s="138"/>
      <c r="K202" s="138"/>
      <c r="L202" s="138"/>
      <c r="M202" s="139" t="str">
        <f>IFERROR(VLOOKUP($A202,'Виды деятельности'!$A$4:$J$216,10,0),"-")</f>
        <v>-</v>
      </c>
      <c r="N202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2" s="128">
        <f>'Бюджет проекта'!$I202-SUM(Таблица1[[#This Row],[В т.ч. запрашиваемые средства, тыс. руб.]:[В том числе софинансирование (средства партнеров), тыс. руб.]])</f>
        <v>0</v>
      </c>
      <c r="P202" s="203"/>
      <c r="Q202" s="203"/>
      <c r="R202" s="203"/>
      <c r="S202" s="203"/>
      <c r="T202" s="203"/>
      <c r="U202" s="203"/>
      <c r="V202" s="203"/>
      <c r="W202" s="203"/>
      <c r="X202" s="203"/>
      <c r="Y202" s="203"/>
      <c r="Z202" s="203"/>
      <c r="AA202" s="203"/>
      <c r="AB202" s="203"/>
      <c r="AC202" s="203"/>
      <c r="AD202" s="203"/>
      <c r="AE202" s="203"/>
      <c r="AF202" s="203"/>
      <c r="AG202" s="203"/>
      <c r="AH202" s="203"/>
    </row>
    <row r="203" spans="1:34" s="206" customFormat="1" ht="15.5" x14ac:dyDescent="0.35">
      <c r="A203" s="203" t="str">
        <f>CONCATENATE(B203,") ",'Виды деятельности'!$C$228)</f>
        <v>27) 7. Иное</v>
      </c>
      <c r="B203" s="9">
        <v>27</v>
      </c>
      <c r="C203" s="134" t="str">
        <f>IFERROR(VLOOKUP($A203,'Виды деятельности'!$A$4:$J$216,2,0),"-")</f>
        <v>-</v>
      </c>
      <c r="D203" s="205" t="str">
        <f>IFERROR(VLOOKUP($A203,'Виды деятельности'!$A$4:$J$216,4,0),"-")</f>
        <v>-</v>
      </c>
      <c r="E203" s="205" t="str">
        <f>IFERROR(VLOOKUP($A203,'Виды деятельности'!$A$4:$J$216,5,0),"")</f>
        <v/>
      </c>
      <c r="F203" s="205" t="str">
        <f>IFERROR(VLOOKUP($A203,'Виды деятельности'!$A$4:$J$216,6,0),"-")</f>
        <v>-</v>
      </c>
      <c r="G203" s="205" t="str">
        <f>IFERROR(VLOOKUP($A203,'Виды деятельности'!$A$4:$J$216,7,0),"-")</f>
        <v>-</v>
      </c>
      <c r="H203" s="205" t="str">
        <f>IFERROR(VLOOKUP($A203,'Виды деятельности'!$A$4:$J$216,8,0),"-")</f>
        <v>-</v>
      </c>
      <c r="I20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3" s="138"/>
      <c r="K203" s="138"/>
      <c r="L203" s="138"/>
      <c r="M203" s="139" t="str">
        <f>IFERROR(VLOOKUP($A203,'Виды деятельности'!$A$4:$J$216,10,0),"-")</f>
        <v>-</v>
      </c>
      <c r="N203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3" s="128">
        <f>'Бюджет проекта'!$I203-SUM(Таблица1[[#This Row],[В т.ч. запрашиваемые средства, тыс. руб.]:[В том числе софинансирование (средства партнеров), тыс. руб.]])</f>
        <v>0</v>
      </c>
      <c r="P203" s="203"/>
      <c r="Q203" s="203"/>
      <c r="R203" s="203"/>
      <c r="S203" s="203"/>
      <c r="T203" s="203"/>
      <c r="U203" s="203"/>
      <c r="V203" s="203"/>
      <c r="W203" s="203"/>
      <c r="X203" s="203"/>
      <c r="Y203" s="203"/>
      <c r="Z203" s="203"/>
      <c r="AA203" s="203"/>
      <c r="AB203" s="203"/>
      <c r="AC203" s="203"/>
      <c r="AD203" s="203"/>
      <c r="AE203" s="203"/>
      <c r="AF203" s="203"/>
      <c r="AG203" s="203"/>
      <c r="AH203" s="203"/>
    </row>
    <row r="204" spans="1:34" s="207" customFormat="1" ht="15.5" x14ac:dyDescent="0.35">
      <c r="A204" s="203" t="str">
        <f>CONCATENATE(B204,") ",'Виды деятельности'!$C$228)</f>
        <v>28) 7. Иное</v>
      </c>
      <c r="B204" s="203">
        <v>28</v>
      </c>
      <c r="C204" s="134" t="str">
        <f>IFERROR(VLOOKUP($A204,'Виды деятельности'!$A$4:$J$216,2,0),"-")</f>
        <v>-</v>
      </c>
      <c r="D204" s="205" t="str">
        <f>IFERROR(VLOOKUP($A204,'Виды деятельности'!$A$4:$J$216,4,0),"-")</f>
        <v>-</v>
      </c>
      <c r="E204" s="205" t="str">
        <f>IFERROR(VLOOKUP($A204,'Виды деятельности'!$A$4:$J$216,5,0),"")</f>
        <v/>
      </c>
      <c r="F204" s="205" t="str">
        <f>IFERROR(VLOOKUP($A204,'Виды деятельности'!$A$4:$J$216,6,0),"-")</f>
        <v>-</v>
      </c>
      <c r="G204" s="205" t="str">
        <f>IFERROR(VLOOKUP($A204,'Виды деятельности'!$A$4:$J$216,7,0),"-")</f>
        <v>-</v>
      </c>
      <c r="H204" s="205" t="str">
        <f>IFERROR(VLOOKUP($A204,'Виды деятельности'!$A$4:$J$216,8,0),"-")</f>
        <v>-</v>
      </c>
      <c r="I20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4" s="138"/>
      <c r="K204" s="138"/>
      <c r="L204" s="138"/>
      <c r="M204" s="139" t="str">
        <f>IFERROR(VLOOKUP($A204,'Виды деятельности'!$A$4:$J$216,10,0),"-")</f>
        <v>-</v>
      </c>
      <c r="N204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4" s="128">
        <f>'Бюджет проекта'!$I204-SUM(Таблица1[[#This Row],[В т.ч. запрашиваемые средства, тыс. руб.]:[В том числе софинансирование (средства партнеров), тыс. руб.]])</f>
        <v>0</v>
      </c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</row>
    <row r="205" spans="1:34" s="206" customFormat="1" ht="15.5" x14ac:dyDescent="0.35">
      <c r="A205" s="203" t="str">
        <f>CONCATENATE(B205,") ",'Виды деятельности'!$C$228)</f>
        <v>29) 7. Иное</v>
      </c>
      <c r="B205" s="9">
        <v>29</v>
      </c>
      <c r="C205" s="134" t="str">
        <f>IFERROR(VLOOKUP($A205,'Виды деятельности'!$A$4:$J$216,2,0),"-")</f>
        <v>-</v>
      </c>
      <c r="D205" s="205" t="str">
        <f>IFERROR(VLOOKUP($A205,'Виды деятельности'!$A$4:$J$216,4,0),"-")</f>
        <v>-</v>
      </c>
      <c r="E205" s="205" t="str">
        <f>IFERROR(VLOOKUP($A205,'Виды деятельности'!$A$4:$J$216,5,0),"")</f>
        <v/>
      </c>
      <c r="F205" s="205" t="str">
        <f>IFERROR(VLOOKUP($A205,'Виды деятельности'!$A$4:$J$216,6,0),"-")</f>
        <v>-</v>
      </c>
      <c r="G205" s="205" t="str">
        <f>IFERROR(VLOOKUP($A205,'Виды деятельности'!$A$4:$J$216,7,0),"-")</f>
        <v>-</v>
      </c>
      <c r="H205" s="205" t="str">
        <f>IFERROR(VLOOKUP($A205,'Виды деятельности'!$A$4:$J$216,8,0),"-")</f>
        <v>-</v>
      </c>
      <c r="I20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5" s="138"/>
      <c r="K205" s="138"/>
      <c r="L205" s="138"/>
      <c r="M205" s="139" t="str">
        <f>IFERROR(VLOOKUP($A205,'Виды деятельности'!$A$4:$J$216,10,0),"-")</f>
        <v>-</v>
      </c>
      <c r="N205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5" s="128">
        <f>'Бюджет проекта'!$I205-SUM(Таблица1[[#This Row],[В т.ч. запрашиваемые средства, тыс. руб.]:[В том числе софинансирование (средства партнеров), тыс. руб.]])</f>
        <v>0</v>
      </c>
      <c r="P205" s="203"/>
      <c r="Q205" s="203"/>
      <c r="R205" s="203"/>
      <c r="S205" s="203"/>
      <c r="T205" s="203"/>
      <c r="U205" s="203"/>
      <c r="V205" s="203"/>
      <c r="W205" s="203"/>
      <c r="X205" s="203"/>
      <c r="Y205" s="203"/>
      <c r="Z205" s="203"/>
      <c r="AA205" s="203"/>
      <c r="AB205" s="203"/>
      <c r="AC205" s="203"/>
      <c r="AD205" s="203"/>
      <c r="AE205" s="203"/>
      <c r="AF205" s="203"/>
      <c r="AG205" s="203"/>
      <c r="AH205" s="203"/>
    </row>
    <row r="206" spans="1:34" s="207" customFormat="1" ht="15.5" x14ac:dyDescent="0.35">
      <c r="A206" s="203" t="str">
        <f>CONCATENATE(B206,") ",'Виды деятельности'!$C$228)</f>
        <v>30) 7. Иное</v>
      </c>
      <c r="B206" s="203">
        <v>30</v>
      </c>
      <c r="C206" s="134" t="str">
        <f>IFERROR(VLOOKUP($A206,'Виды деятельности'!$A$4:$J$216,2,0),"-")</f>
        <v>-</v>
      </c>
      <c r="D206" s="205" t="str">
        <f>IFERROR(VLOOKUP($A206,'Виды деятельности'!$A$4:$J$216,4,0),"-")</f>
        <v>-</v>
      </c>
      <c r="E206" s="205" t="str">
        <f>IFERROR(VLOOKUP($A206,'Виды деятельности'!$A$4:$J$216,5,0),"")</f>
        <v/>
      </c>
      <c r="F206" s="205" t="str">
        <f>IFERROR(VLOOKUP($A206,'Виды деятельности'!$A$4:$J$216,6,0),"-")</f>
        <v>-</v>
      </c>
      <c r="G206" s="205" t="str">
        <f>IFERROR(VLOOKUP($A206,'Виды деятельности'!$A$4:$J$216,7,0),"-")</f>
        <v>-</v>
      </c>
      <c r="H206" s="205" t="str">
        <f>IFERROR(VLOOKUP($A206,'Виды деятельности'!$A$4:$J$216,8,0),"-")</f>
        <v>-</v>
      </c>
      <c r="I20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6" s="138"/>
      <c r="K206" s="138"/>
      <c r="L206" s="138"/>
      <c r="M206" s="139" t="str">
        <f>IFERROR(VLOOKUP($A206,'Виды деятельности'!$A$4:$J$216,10,0),"-")</f>
        <v>-</v>
      </c>
      <c r="N206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6" s="128">
        <f>'Бюджет проекта'!$I206-SUM(Таблица1[[#This Row],[В т.ч. запрашиваемые средства, тыс. руб.]:[В том числе софинансирование (средства партнеров), тыс. руб.]])</f>
        <v>0</v>
      </c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</row>
    <row r="207" spans="1:34" s="212" customFormat="1" ht="15.5" x14ac:dyDescent="0.35">
      <c r="A207" s="211"/>
      <c r="B207" s="211"/>
      <c r="C207" s="103"/>
      <c r="D207" s="46"/>
      <c r="E207" s="47" t="s">
        <v>1</v>
      </c>
      <c r="F207" s="48"/>
      <c r="G207" s="49"/>
      <c r="H207" s="48"/>
      <c r="I207" s="50">
        <f>I7+I71+I92+I113+I134+I155+I176</f>
        <v>0</v>
      </c>
      <c r="J207" s="50">
        <f t="shared" ref="J207:L207" si="4">J7+J71+J92+J113+J134+J155+J176</f>
        <v>0</v>
      </c>
      <c r="K207" s="50">
        <f t="shared" si="4"/>
        <v>0</v>
      </c>
      <c r="L207" s="50">
        <f t="shared" si="4"/>
        <v>0</v>
      </c>
      <c r="M207" s="96"/>
      <c r="N207" s="129">
        <f>SUM(J207:L207)</f>
        <v>0</v>
      </c>
      <c r="O207" s="130">
        <f>'Бюджет проекта'!$I207-'Бюджет проекта'!$N207</f>
        <v>0</v>
      </c>
      <c r="P207" s="211"/>
      <c r="Q207" s="211"/>
      <c r="R207" s="211"/>
      <c r="S207" s="211"/>
      <c r="T207" s="211"/>
      <c r="U207" s="211"/>
      <c r="V207" s="211"/>
      <c r="W207" s="211"/>
      <c r="X207" s="211"/>
      <c r="Y207" s="211"/>
      <c r="Z207" s="211"/>
      <c r="AA207" s="211"/>
      <c r="AB207" s="211"/>
      <c r="AC207" s="211"/>
      <c r="AD207" s="211"/>
      <c r="AE207" s="211"/>
    </row>
    <row r="208" spans="1:34" x14ac:dyDescent="0.35">
      <c r="I208" s="6"/>
      <c r="J208" s="6"/>
      <c r="K208" s="6"/>
      <c r="L208" s="6"/>
      <c r="M208" s="6"/>
      <c r="N208" s="200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spans="1:31" ht="18.5" thickBot="1" x14ac:dyDescent="0.4">
      <c r="D209" s="51" t="s">
        <v>23</v>
      </c>
      <c r="E209" s="52"/>
      <c r="F209" s="52"/>
      <c r="G209" s="52"/>
      <c r="H209" s="52"/>
      <c r="I209" s="52"/>
      <c r="J209" s="52"/>
      <c r="K209" s="52"/>
      <c r="L209" s="52"/>
      <c r="M209" s="53"/>
      <c r="N209" s="53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spans="1:31" ht="40.5" customHeight="1" thickTop="1" thickBot="1" x14ac:dyDescent="0.4">
      <c r="C210" s="214" t="s">
        <v>22</v>
      </c>
      <c r="D210" s="254" t="s">
        <v>50</v>
      </c>
      <c r="E210" s="256" t="s">
        <v>0</v>
      </c>
      <c r="F210" s="257"/>
      <c r="G210" s="256" t="s">
        <v>5</v>
      </c>
      <c r="H210" s="257"/>
      <c r="I210" s="256" t="s">
        <v>6</v>
      </c>
      <c r="J210" s="257"/>
      <c r="K210" s="54" t="s">
        <v>3</v>
      </c>
      <c r="L210" s="258" t="s">
        <v>8</v>
      </c>
      <c r="M210" s="55"/>
      <c r="N210" s="55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31" ht="25.5" customHeight="1" thickTop="1" x14ac:dyDescent="0.35">
      <c r="C211" s="215"/>
      <c r="D211" s="255"/>
      <c r="E211" s="56" t="s">
        <v>76</v>
      </c>
      <c r="F211" s="57" t="s">
        <v>7</v>
      </c>
      <c r="G211" s="56" t="s">
        <v>76</v>
      </c>
      <c r="H211" s="57" t="s">
        <v>7</v>
      </c>
      <c r="I211" s="56" t="s">
        <v>76</v>
      </c>
      <c r="J211" s="57" t="s">
        <v>7</v>
      </c>
      <c r="K211" s="58" t="s">
        <v>77</v>
      </c>
      <c r="L211" s="259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31" s="218" customFormat="1" ht="28" x14ac:dyDescent="0.35">
      <c r="A212" s="216"/>
      <c r="B212" s="216"/>
      <c r="C212" s="217"/>
      <c r="D212" s="60" t="s">
        <v>2</v>
      </c>
      <c r="E212" s="61">
        <f>SUMIF(Таблица1[Блок проекта],D212,Таблица1[В т.ч. запрашиваемые средства, тыс. руб.])</f>
        <v>0</v>
      </c>
      <c r="F212" s="62">
        <f>IFERROR(+E212/J207,0)</f>
        <v>0</v>
      </c>
      <c r="G212" s="61">
        <f>SUMIF(C7:C206,$D$212,K7:K206)</f>
        <v>0</v>
      </c>
      <c r="H212" s="63">
        <f>IFERROR(+G212/K207,0)</f>
        <v>0</v>
      </c>
      <c r="I212" s="61">
        <f>SUMIF(C7:C206,$D$212,L7:L206)</f>
        <v>0</v>
      </c>
      <c r="J212" s="63">
        <f>IFERROR(+I212/L207,0)</f>
        <v>0</v>
      </c>
      <c r="K212" s="64">
        <f>+E212+G212+I212</f>
        <v>0</v>
      </c>
      <c r="L212" s="141"/>
      <c r="M212" s="216"/>
      <c r="N212" s="216"/>
      <c r="O212" s="216"/>
      <c r="P212" s="216"/>
      <c r="Q212" s="216"/>
      <c r="R212" s="216"/>
      <c r="S212" s="216"/>
      <c r="T212" s="216"/>
      <c r="U212" s="216"/>
      <c r="V212" s="216"/>
      <c r="W212" s="216"/>
      <c r="X212" s="216"/>
      <c r="Y212" s="216"/>
      <c r="Z212" s="216"/>
    </row>
    <row r="213" spans="1:31" s="218" customFormat="1" ht="28" x14ac:dyDescent="0.35">
      <c r="A213" s="216"/>
      <c r="B213" s="216"/>
      <c r="C213" s="217"/>
      <c r="D213" s="60" t="s">
        <v>4</v>
      </c>
      <c r="E213" s="61">
        <f>SUMIF(Таблица1[Блок проекта],D213,Таблица1[В т.ч. запрашиваемые средства, тыс. руб.])</f>
        <v>0</v>
      </c>
      <c r="F213" s="62">
        <f>IFERROR(+E213/J207,0)</f>
        <v>0</v>
      </c>
      <c r="G213" s="61">
        <f>SUMIF(C7:C206,$D$213,K7:K206)</f>
        <v>0</v>
      </c>
      <c r="H213" s="63">
        <f>IFERROR(+G213/K207,0)</f>
        <v>0</v>
      </c>
      <c r="I213" s="61">
        <f>SUMIF(C7:C206,$D$213,L7:L206)</f>
        <v>0</v>
      </c>
      <c r="J213" s="63">
        <f>IFERROR(+I213/L207,0)</f>
        <v>0</v>
      </c>
      <c r="K213" s="64">
        <f>+E213+G213+I213</f>
        <v>0</v>
      </c>
      <c r="L213" s="141"/>
      <c r="M213" s="216"/>
      <c r="N213" s="216"/>
      <c r="O213" s="216"/>
      <c r="P213" s="216"/>
      <c r="Q213" s="216"/>
      <c r="R213" s="216"/>
      <c r="S213" s="216"/>
      <c r="T213" s="216"/>
      <c r="U213" s="216"/>
      <c r="V213" s="216"/>
      <c r="W213" s="216"/>
      <c r="X213" s="216"/>
      <c r="Y213" s="216"/>
      <c r="Z213" s="216"/>
    </row>
    <row r="214" spans="1:31" s="218" customFormat="1" ht="29" x14ac:dyDescent="0.35">
      <c r="A214" s="216"/>
      <c r="B214" s="216"/>
      <c r="C214" s="217" t="s">
        <v>12</v>
      </c>
      <c r="D214" s="60" t="s">
        <v>11</v>
      </c>
      <c r="E214" s="61">
        <f>SUMIF(Таблица1[Блок проекта],D214,Таблица1[В т.ч. запрашиваемые средства, тыс. руб.])</f>
        <v>0</v>
      </c>
      <c r="F214" s="62">
        <f>IFERROR(+E214/J207,0)</f>
        <v>0</v>
      </c>
      <c r="G214" s="61">
        <f>SUMIF(C7:C206,$D$214,K7:K206)</f>
        <v>0</v>
      </c>
      <c r="H214" s="63">
        <f>IFERROR(+G214/K207,0)</f>
        <v>0</v>
      </c>
      <c r="I214" s="61">
        <f>SUMIF(C7:C206,$D$214,L7:L206)</f>
        <v>0</v>
      </c>
      <c r="J214" s="63">
        <f>IFERROR(+I214/L207,0)</f>
        <v>0</v>
      </c>
      <c r="K214" s="64">
        <f>+E214+G214+I214</f>
        <v>0</v>
      </c>
      <c r="L214" s="141"/>
      <c r="M214" s="216"/>
      <c r="N214" s="216"/>
      <c r="O214" s="216"/>
      <c r="P214" s="216"/>
      <c r="Q214" s="216"/>
      <c r="R214" s="216"/>
      <c r="S214" s="216"/>
      <c r="T214" s="216"/>
      <c r="U214" s="216"/>
      <c r="V214" s="216"/>
      <c r="W214" s="216"/>
      <c r="X214" s="216"/>
      <c r="Y214" s="216"/>
      <c r="Z214" s="216"/>
    </row>
    <row r="215" spans="1:31" s="220" customFormat="1" ht="58.5" thickBot="1" x14ac:dyDescent="0.4">
      <c r="A215" s="219"/>
      <c r="B215" s="219"/>
      <c r="C215" s="217" t="s">
        <v>19</v>
      </c>
      <c r="D215" s="66" t="s">
        <v>10</v>
      </c>
      <c r="E215" s="67">
        <f>SUMIF(Таблица1[Блок проекта],D215,Таблица1[В т.ч. запрашиваемые средства, тыс. руб.])</f>
        <v>0</v>
      </c>
      <c r="F215" s="68">
        <f>IFERROR(+E215/J207,0)</f>
        <v>0</v>
      </c>
      <c r="G215" s="67">
        <f>SUMIF(C7:C206,$D$215,K7:K206)</f>
        <v>0</v>
      </c>
      <c r="H215" s="69">
        <f>IFERROR(+G215/K207,)</f>
        <v>0</v>
      </c>
      <c r="I215" s="67">
        <f>SUMIF(C7:C206,$D$215,L7:L206)</f>
        <v>0</v>
      </c>
      <c r="J215" s="69">
        <f>IFERROR(+I215/L207,0)</f>
        <v>0</v>
      </c>
      <c r="K215" s="70">
        <f>+E215+G215+I215</f>
        <v>0</v>
      </c>
      <c r="L215" s="142"/>
      <c r="M215" s="219"/>
      <c r="N215" s="219"/>
      <c r="O215" s="219"/>
      <c r="P215" s="219"/>
      <c r="Q215" s="219"/>
      <c r="R215" s="219"/>
      <c r="S215" s="219"/>
      <c r="T215" s="219"/>
      <c r="U215" s="219"/>
      <c r="V215" s="219"/>
      <c r="W215" s="219"/>
      <c r="X215" s="219"/>
      <c r="Y215" s="219"/>
      <c r="Z215" s="219"/>
    </row>
    <row r="216" spans="1:31" ht="63" thickTop="1" thickBot="1" x14ac:dyDescent="0.4">
      <c r="C216" s="217" t="s">
        <v>21</v>
      </c>
      <c r="D216" s="72" t="s">
        <v>20</v>
      </c>
      <c r="E216" s="73">
        <f>SUM(E212:E215)</f>
        <v>0</v>
      </c>
      <c r="F216" s="74">
        <f>IFERROR(+E216/K216,0)</f>
        <v>0</v>
      </c>
      <c r="G216" s="73">
        <f>SUM(G212:G215)</f>
        <v>0</v>
      </c>
      <c r="H216" s="74">
        <f>IFERROR(+G216/K216,0)</f>
        <v>0</v>
      </c>
      <c r="I216" s="73">
        <f>SUM(I212:I215)</f>
        <v>0</v>
      </c>
      <c r="J216" s="74">
        <f>IFERROR(+I216/K216,0)</f>
        <v>0</v>
      </c>
      <c r="K216" s="75">
        <f>SUM(K212:K215)</f>
        <v>0</v>
      </c>
      <c r="L216" s="76" t="s">
        <v>81</v>
      </c>
      <c r="M216" s="221"/>
      <c r="N216" s="221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31" ht="14.5" thickTop="1" x14ac:dyDescent="0.35">
      <c r="C217" s="77"/>
      <c r="D217" s="78"/>
      <c r="E217" s="78"/>
      <c r="F217" s="78"/>
      <c r="G217" s="78"/>
      <c r="I217" s="222"/>
      <c r="J217" s="6"/>
      <c r="K217" s="6"/>
      <c r="L217" s="6"/>
      <c r="M217" s="6"/>
      <c r="N217" s="200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31" ht="15.5" x14ac:dyDescent="0.35"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31" ht="15.5" x14ac:dyDescent="0.35">
      <c r="C219" s="223"/>
      <c r="D219" s="252" t="s">
        <v>68</v>
      </c>
      <c r="E219" s="252" t="s">
        <v>0</v>
      </c>
      <c r="F219" s="252"/>
      <c r="G219" s="252" t="s">
        <v>5</v>
      </c>
      <c r="H219" s="252"/>
      <c r="I219" s="252" t="s">
        <v>6</v>
      </c>
      <c r="J219" s="252"/>
      <c r="K219" s="79" t="s">
        <v>3</v>
      </c>
      <c r="L219" s="252" t="s">
        <v>8</v>
      </c>
      <c r="M219" s="55"/>
      <c r="N219" s="55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31" ht="14.5" x14ac:dyDescent="0.35">
      <c r="D220" s="253"/>
      <c r="E220" s="80" t="s">
        <v>76</v>
      </c>
      <c r="F220" s="81" t="s">
        <v>7</v>
      </c>
      <c r="G220" s="80" t="s">
        <v>76</v>
      </c>
      <c r="H220" s="81" t="s">
        <v>7</v>
      </c>
      <c r="I220" s="80" t="s">
        <v>76</v>
      </c>
      <c r="J220" s="81" t="s">
        <v>7</v>
      </c>
      <c r="K220" s="82" t="s">
        <v>76</v>
      </c>
      <c r="L220" s="253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31" ht="14.5" x14ac:dyDescent="0.35">
      <c r="C221" s="224"/>
      <c r="D221" s="83" t="s">
        <v>15</v>
      </c>
      <c r="E221" s="84">
        <f>SUMIF(D7:D206,$D$221,J7:J206)</f>
        <v>0</v>
      </c>
      <c r="F221" s="85">
        <f>IFERROR(+E221/$E$223,0)</f>
        <v>0</v>
      </c>
      <c r="G221" s="84">
        <f>SUMIF(D7:D206,$D$221,K7:K206)</f>
        <v>0</v>
      </c>
      <c r="H221" s="85">
        <f>IFERROR(+G221/$G$223,0)</f>
        <v>0</v>
      </c>
      <c r="I221" s="84">
        <f>SUMIF(D7:D206,$D$221,L7:L206)</f>
        <v>0</v>
      </c>
      <c r="J221" s="85">
        <f>IFERROR(+I221/$I$223,0)</f>
        <v>0</v>
      </c>
      <c r="K221" s="86">
        <f>+E221+G221+I221</f>
        <v>0</v>
      </c>
      <c r="L221" s="84"/>
      <c r="M221" s="216"/>
      <c r="N221" s="21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31" ht="14.5" x14ac:dyDescent="0.35">
      <c r="C222" s="224"/>
      <c r="D222" s="83" t="s">
        <v>16</v>
      </c>
      <c r="E222" s="84">
        <f>SUMIF(D7:D206,$D$222,J7:J206)</f>
        <v>0</v>
      </c>
      <c r="F222" s="85">
        <f>IFERROR(+E222/$E$223,0)</f>
        <v>0</v>
      </c>
      <c r="G222" s="84">
        <f>SUMIF(D7:D206,$D$222,K7:K206)</f>
        <v>0</v>
      </c>
      <c r="H222" s="85">
        <f>IFERROR(+G222/$G$223,0)</f>
        <v>0</v>
      </c>
      <c r="I222" s="84">
        <f>SUMIF(D7:D206,$D$222,L7:L206)</f>
        <v>0</v>
      </c>
      <c r="J222" s="85">
        <f>IFERROR(+I222/$I$223,0)</f>
        <v>0</v>
      </c>
      <c r="K222" s="86">
        <f>+E222+G222+I222</f>
        <v>0</v>
      </c>
      <c r="L222" s="84"/>
      <c r="M222" s="216"/>
      <c r="N222" s="21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31" ht="15.5" x14ac:dyDescent="0.35">
      <c r="C223" s="225"/>
      <c r="D223" s="87" t="s">
        <v>51</v>
      </c>
      <c r="E223" s="88">
        <f>SUM(E221:E222)</f>
        <v>0</v>
      </c>
      <c r="F223" s="89">
        <f t="shared" ref="F223:K223" si="5">SUM(F221:F222)</f>
        <v>0</v>
      </c>
      <c r="G223" s="88">
        <f t="shared" si="5"/>
        <v>0</v>
      </c>
      <c r="H223" s="89">
        <f t="shared" si="5"/>
        <v>0</v>
      </c>
      <c r="I223" s="88">
        <f t="shared" si="5"/>
        <v>0</v>
      </c>
      <c r="J223" s="89">
        <f t="shared" si="5"/>
        <v>0</v>
      </c>
      <c r="K223" s="88">
        <f t="shared" si="5"/>
        <v>0</v>
      </c>
      <c r="L223" s="88"/>
      <c r="M223" s="221"/>
      <c r="N223" s="221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31" x14ac:dyDescent="0.35">
      <c r="I224" s="6"/>
      <c r="J224" s="6"/>
      <c r="K224" s="6"/>
      <c r="L224" s="6"/>
      <c r="M224" s="6"/>
      <c r="N224" s="200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9:26" x14ac:dyDescent="0.35">
      <c r="I225" s="6"/>
      <c r="J225" s="6"/>
      <c r="K225" s="6"/>
      <c r="L225" s="6"/>
      <c r="M225" s="6"/>
      <c r="N225" s="200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9:26" x14ac:dyDescent="0.35">
      <c r="I226" s="6"/>
      <c r="J226" s="6"/>
      <c r="K226" s="6"/>
      <c r="L226" s="6"/>
      <c r="M226" s="6"/>
      <c r="N226" s="200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9:26" x14ac:dyDescent="0.35">
      <c r="I227" s="6"/>
      <c r="J227" s="6"/>
      <c r="K227" s="6"/>
      <c r="L227" s="6"/>
      <c r="M227" s="6"/>
      <c r="N227" s="200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9:26" x14ac:dyDescent="0.35">
      <c r="I228" s="6"/>
      <c r="J228" s="6"/>
      <c r="K228" s="6"/>
      <c r="L228" s="6"/>
      <c r="M228" s="6"/>
      <c r="N228" s="200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9:26" x14ac:dyDescent="0.35">
      <c r="I229" s="6"/>
      <c r="J229" s="6"/>
      <c r="K229" s="6"/>
      <c r="L229" s="6"/>
      <c r="M229" s="6"/>
      <c r="N229" s="200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9:26" x14ac:dyDescent="0.35">
      <c r="I230" s="6"/>
      <c r="J230" s="6"/>
      <c r="K230" s="6"/>
      <c r="L230" s="6"/>
      <c r="M230" s="6"/>
      <c r="N230" s="200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9:26" x14ac:dyDescent="0.35">
      <c r="I231" s="6"/>
      <c r="J231" s="6"/>
      <c r="K231" s="6"/>
      <c r="L231" s="6"/>
      <c r="M231" s="6"/>
      <c r="N231" s="200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9:26" x14ac:dyDescent="0.35">
      <c r="I232" s="6"/>
      <c r="J232" s="6"/>
      <c r="K232" s="6"/>
      <c r="L232" s="6"/>
      <c r="M232" s="6"/>
      <c r="N232" s="200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9:26" x14ac:dyDescent="0.35">
      <c r="I233" s="6"/>
      <c r="J233" s="6"/>
      <c r="K233" s="6"/>
      <c r="L233" s="6"/>
      <c r="M233" s="6"/>
      <c r="N233" s="200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9:26" x14ac:dyDescent="0.35">
      <c r="I234" s="6"/>
      <c r="J234" s="6"/>
      <c r="K234" s="6"/>
      <c r="L234" s="6"/>
      <c r="M234" s="6"/>
      <c r="N234" s="200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</sheetData>
  <sheetProtection autoFilter="0"/>
  <protectedRanges>
    <protectedRange sqref="M30:M49 M51:M70 M72:M91 M93:M112 M114:M133 M135:M154 M156:M175 M177:M206 M9:M28" name="Диапазон10"/>
    <protectedRange sqref="J156:L175" name="Диапазон8"/>
    <protectedRange sqref="J135:L154" name="Диапазон7"/>
    <protectedRange sqref="J72:L91" name="Диапазон4"/>
    <protectedRange sqref="J51:L70" name="Диапазон3"/>
    <protectedRange sqref="J9:L28" name="Диапазон1"/>
    <protectedRange sqref="J30:L49" name="Диапазон2"/>
    <protectedRange sqref="J93:L112" name="Диапазон5"/>
    <protectedRange sqref="J114:L133" name="Диапазон6"/>
    <protectedRange sqref="J177:L206" name="Диапазон9"/>
  </protectedRanges>
  <mergeCells count="12">
    <mergeCell ref="N5:N6"/>
    <mergeCell ref="O5:O6"/>
    <mergeCell ref="D219:D220"/>
    <mergeCell ref="E219:F219"/>
    <mergeCell ref="G219:H219"/>
    <mergeCell ref="I219:J219"/>
    <mergeCell ref="L219:L220"/>
    <mergeCell ref="D210:D211"/>
    <mergeCell ref="E210:F210"/>
    <mergeCell ref="G210:H210"/>
    <mergeCell ref="I210:J210"/>
    <mergeCell ref="L210:L211"/>
  </mergeCells>
  <conditionalFormatting sqref="F214">
    <cfRule type="cellIs" dxfId="34" priority="15" operator="greaterThan">
      <formula>0.1</formula>
    </cfRule>
  </conditionalFormatting>
  <conditionalFormatting sqref="E216">
    <cfRule type="cellIs" dxfId="33" priority="13" operator="lessThan">
      <formula>$J$207</formula>
    </cfRule>
    <cfRule type="cellIs" dxfId="32" priority="14" operator="greaterThan">
      <formula>$J$207</formula>
    </cfRule>
  </conditionalFormatting>
  <conditionalFormatting sqref="G216">
    <cfRule type="cellIs" dxfId="31" priority="11" operator="lessThan">
      <formula>$K$207</formula>
    </cfRule>
    <cfRule type="cellIs" dxfId="30" priority="12" operator="greaterThan">
      <formula>$K$207</formula>
    </cfRule>
  </conditionalFormatting>
  <conditionalFormatting sqref="I216">
    <cfRule type="cellIs" dxfId="29" priority="9" operator="lessThan">
      <formula>$L$207</formula>
    </cfRule>
    <cfRule type="cellIs" dxfId="28" priority="10" operator="greaterThan">
      <formula>$L$207</formula>
    </cfRule>
  </conditionalFormatting>
  <conditionalFormatting sqref="K216">
    <cfRule type="cellIs" dxfId="27" priority="7" operator="lessThan">
      <formula>$I$207</formula>
    </cfRule>
    <cfRule type="cellIs" dxfId="26" priority="8" operator="greaterThan">
      <formula>$I$207</formula>
    </cfRule>
  </conditionalFormatting>
  <conditionalFormatting sqref="N1:N1048576">
    <cfRule type="containsText" dxfId="25" priority="1" operator="containsText" text="суммы совпадают">
      <formula>NOT(ISERROR(SEARCH("суммы совпадают",N1)))</formula>
    </cfRule>
    <cfRule type="containsText" dxfId="24" priority="4" operator="containsText" text="Проверьте данные">
      <formula>NOT(ISERROR(SEARCH("Проверьте данные",N1)))</formula>
    </cfRule>
  </conditionalFormatting>
  <dataValidations count="3">
    <dataValidation type="decimal" operator="greaterThan" allowBlank="1" showInputMessage="1" showErrorMessage="1" sqref="J177:L206 J9:L28 J30:L49 J67:L70 J72:L91 J93:L112 J114:L133 J135:L154 J169:L175 G7:H8 G29:H29 G50:H50 G71:H71 G92:H92 G113:H113 G134:H134 G155:H155 G176:H176">
      <formula1>0</formula1>
    </dataValidation>
    <dataValidation operator="greaterThanOrEqual" allowBlank="1" showInputMessage="1" showErrorMessage="1" sqref="F6:H6 I6:I206"/>
    <dataValidation showInputMessage="1" showErrorMessage="1" sqref="C5:D6"/>
  </dataValidations>
  <pageMargins left="0.51181102362204722" right="0.51181102362204722" top="0.35433070866141736" bottom="0.35433070866141736" header="0.31496062992125984" footer="0.31496062992125984"/>
  <pageSetup paperSize="9" scale="43" orientation="landscape" r:id="rId1"/>
  <ignoredErrors>
    <ignoredError sqref="N29 N50 N71 N92 N113 N134 N155 N176 F216 H216 J216" 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Инструкция</vt:lpstr>
      <vt:lpstr>Виды деятельности</vt:lpstr>
      <vt:lpstr>Бюджет проекта</vt:lpstr>
      <vt:lpstr>'Бюджет проекта'!_ftn1</vt:lpstr>
      <vt:lpstr>'Виды деятельности'!_ftn1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2020-04-13T10:17:23Z</dcterms:modified>
</cp:coreProperties>
</file>